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тдел_ИиИП\ИнвестПроекты\0_УмныеОстановки\КоцнессионноеСоглашение\180416\"/>
    </mc:Choice>
  </mc:AlternateContent>
  <bookViews>
    <workbookView xWindow="0" yWindow="0" windowWidth="28650" windowHeight="11145" tabRatio="876"/>
  </bookViews>
  <sheets>
    <sheet name="1_Свод_показ" sheetId="14" r:id="rId1"/>
    <sheet name="2_Показатели" sheetId="21" r:id="rId2"/>
    <sheet name="3_Расчет прибыли" sheetId="17" r:id="rId3"/>
    <sheet name="4_Н_Прибыль" sheetId="20" r:id="rId4"/>
    <sheet name="5_НДС" sheetId="19" r:id="rId5"/>
    <sheet name="6_Свод_затр_НДС" sheetId="12" r:id="rId6"/>
    <sheet name="7_ Кредит_8 лет" sheetId="18" r:id="rId7"/>
    <sheet name="8_Валовые поступления" sheetId="13" r:id="rId8"/>
    <sheet name="9_Персонал" sheetId="9" r:id="rId9"/>
    <sheet name="10_ЕПУ_СМР_Экспл" sheetId="8" r:id="rId10"/>
    <sheet name="11_Ост_П_ППР" sheetId="1" r:id="rId11"/>
    <sheet name="12_Ост_П_Обор_ПИР" sheetId="3" r:id="rId12"/>
    <sheet name="13_Ост_П_СМР_ПНР" sheetId="4" r:id="rId13"/>
    <sheet name="8_ЦОД_ФВФ" sheetId="5" state="hidden" r:id="rId14"/>
    <sheet name="14_Ост_П_Экспл" sheetId="6" r:id="rId15"/>
    <sheet name="10_Экспл_ЦОД" sheetId="7" state="hidden" r:id="rId16"/>
    <sheet name="15_Ост_П_Трансп_Экспл" sheetId="10" r:id="rId17"/>
    <sheet name="13_Налог на имущество" sheetId="15" state="hidden" r:id="rId18"/>
    <sheet name="16_Доп_расходы" sheetId="11" r:id="rId19"/>
  </sheets>
  <externalReferences>
    <externalReference r:id="rId20"/>
    <externalReference r:id="rId21"/>
  </externalReferences>
  <definedNames>
    <definedName name="_xlnm.Print_Area" localSheetId="11">'12_Ост_П_Обор_ПИР'!$A$1:$BH$139</definedName>
    <definedName name="_xlnm.Print_Area" localSheetId="12">'13_Ост_П_СМР_ПНР'!$A$1:$BH$43</definedName>
    <definedName name="_xlnm.Print_Area" localSheetId="1">'2_Показатели'!$A$1:$E$23</definedName>
    <definedName name="_xlnm.Print_Area" localSheetId="2">'3_Расчет прибыли'!$B$4:$O$28</definedName>
    <definedName name="_xlnm.Print_Area" localSheetId="7">'8_Валовые поступления'!$A$1:$BH$109</definedName>
    <definedName name="Период_платежа">'[1]Привлеченные денежные средства'!$B$3:$B$5</definedName>
  </definedNames>
  <calcPr calcId="152511"/>
</workbook>
</file>

<file path=xl/calcChain.xml><?xml version="1.0" encoding="utf-8"?>
<calcChain xmlns="http://schemas.openxmlformats.org/spreadsheetml/2006/main">
  <c r="D22" i="9" l="1"/>
  <c r="E20" i="11"/>
  <c r="D33" i="14" l="1"/>
  <c r="D31" i="14"/>
  <c r="C18" i="21"/>
  <c r="AS85" i="9"/>
  <c r="AT85" i="9"/>
  <c r="AS106" i="13"/>
  <c r="AT106" i="13"/>
  <c r="AS42" i="11"/>
  <c r="AT42" i="11"/>
  <c r="AS44" i="11"/>
  <c r="AS82" i="12" s="1"/>
  <c r="AT44" i="11"/>
  <c r="AT82" i="12" s="1"/>
  <c r="AT78" i="13"/>
  <c r="AS78" i="13"/>
  <c r="AT77" i="13"/>
  <c r="AS77" i="13"/>
  <c r="AT76" i="13"/>
  <c r="AS76" i="13"/>
  <c r="AT73" i="13"/>
  <c r="AT74" i="13" s="1"/>
  <c r="AT81" i="13" s="1"/>
  <c r="AS73" i="13"/>
  <c r="AS74" i="13" s="1"/>
  <c r="AS81" i="13" s="1"/>
  <c r="P152" i="1"/>
  <c r="O57" i="12" l="1"/>
  <c r="O18" i="17" s="1"/>
  <c r="AS79" i="13"/>
  <c r="AT79" i="13"/>
  <c r="AS75" i="13"/>
  <c r="AS82" i="13" s="1"/>
  <c r="AT75" i="13"/>
  <c r="AT82" i="13" s="1"/>
  <c r="B25" i="18"/>
  <c r="K77" i="12"/>
  <c r="L77" i="12" s="1"/>
  <c r="M77" i="12" s="1"/>
  <c r="N77" i="12" s="1"/>
  <c r="O77" i="12" s="1"/>
  <c r="P77" i="12" s="1"/>
  <c r="Q77" i="12" s="1"/>
  <c r="R77" i="12" s="1"/>
  <c r="S77" i="12" s="1"/>
  <c r="T77" i="12" s="1"/>
  <c r="U77" i="12" s="1"/>
  <c r="V77" i="12" s="1"/>
  <c r="W77" i="12" s="1"/>
  <c r="X77" i="12" s="1"/>
  <c r="Y77" i="12" s="1"/>
  <c r="Z77" i="12" s="1"/>
  <c r="AA77" i="12" s="1"/>
  <c r="AB77" i="12" s="1"/>
  <c r="AC77" i="12" s="1"/>
  <c r="AD77" i="12" s="1"/>
  <c r="AE77" i="12" s="1"/>
  <c r="AF77" i="12" s="1"/>
  <c r="AG77" i="12" s="1"/>
  <c r="AH77" i="12" s="1"/>
  <c r="AI77" i="12" s="1"/>
  <c r="AJ77" i="12" s="1"/>
  <c r="AK77" i="12" s="1"/>
  <c r="AL77" i="12" s="1"/>
  <c r="AM77" i="12" s="1"/>
  <c r="AN77" i="12" s="1"/>
  <c r="AO77" i="12" s="1"/>
  <c r="AP77" i="12" s="1"/>
  <c r="AQ77" i="12" s="1"/>
  <c r="AR77" i="12" s="1"/>
  <c r="AS77" i="12" s="1"/>
  <c r="AT77" i="12" s="1"/>
  <c r="AU77" i="12" s="1"/>
  <c r="AV77" i="12" s="1"/>
  <c r="J77" i="12"/>
  <c r="AC197" i="1"/>
  <c r="AB197" i="1"/>
  <c r="X197" i="1"/>
  <c r="H197" i="1"/>
  <c r="I77" i="12"/>
  <c r="R22" i="17" l="1"/>
  <c r="Q22" i="17"/>
  <c r="P22" i="17"/>
  <c r="D17" i="14" l="1"/>
  <c r="E23" i="17"/>
  <c r="D23" i="17" s="1"/>
  <c r="O25" i="17"/>
  <c r="P23" i="17"/>
  <c r="Q23" i="17"/>
  <c r="R23" i="17"/>
  <c r="N21" i="17"/>
  <c r="O21" i="17"/>
  <c r="R20" i="17"/>
  <c r="Q20" i="17"/>
  <c r="P20" i="17"/>
  <c r="R21" i="17"/>
  <c r="Q21" i="17"/>
  <c r="P21" i="17"/>
  <c r="O8" i="20"/>
  <c r="N8" i="20"/>
  <c r="M8" i="20"/>
  <c r="L8" i="20"/>
  <c r="K8" i="20"/>
  <c r="J8" i="20"/>
  <c r="I8" i="20"/>
  <c r="H8" i="20"/>
  <c r="G8" i="20"/>
  <c r="F8" i="20"/>
  <c r="E8" i="20"/>
  <c r="O14" i="19"/>
  <c r="O8" i="19"/>
  <c r="N8" i="19"/>
  <c r="M8" i="19"/>
  <c r="L8" i="19"/>
  <c r="K8" i="19"/>
  <c r="J8" i="19"/>
  <c r="I8" i="19"/>
  <c r="H8" i="19"/>
  <c r="G8" i="19"/>
  <c r="F8" i="19"/>
  <c r="E8" i="19"/>
  <c r="E72" i="3" l="1"/>
  <c r="E15" i="3"/>
  <c r="C65" i="10"/>
  <c r="C31" i="10"/>
  <c r="AV65" i="10"/>
  <c r="AU65" i="10"/>
  <c r="AT65" i="10"/>
  <c r="AS65" i="10"/>
  <c r="B75" i="18" l="1"/>
  <c r="D75" i="18"/>
  <c r="C75" i="18" s="1"/>
  <c r="B76" i="18"/>
  <c r="D76" i="18"/>
  <c r="C76" i="18" s="1"/>
  <c r="B77" i="18"/>
  <c r="D77" i="18"/>
  <c r="C77" i="18" s="1"/>
  <c r="AV83" i="12" l="1"/>
  <c r="AU83" i="12"/>
  <c r="AT83" i="12"/>
  <c r="AS83" i="12"/>
  <c r="AV41" i="12" l="1"/>
  <c r="AU41" i="12"/>
  <c r="AT41" i="12"/>
  <c r="AS41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E41" i="12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R19" i="17" l="1"/>
  <c r="Q19" i="17"/>
  <c r="P19" i="17"/>
  <c r="R18" i="17"/>
  <c r="Q18" i="17"/>
  <c r="P18" i="17"/>
  <c r="R17" i="17"/>
  <c r="Q17" i="17"/>
  <c r="P17" i="17"/>
  <c r="R16" i="17"/>
  <c r="Q16" i="17"/>
  <c r="P16" i="17"/>
  <c r="R15" i="17"/>
  <c r="Q15" i="17"/>
  <c r="P15" i="17"/>
  <c r="R14" i="17"/>
  <c r="Q14" i="17"/>
  <c r="P14" i="17"/>
  <c r="R13" i="17"/>
  <c r="R12" i="17" s="1"/>
  <c r="Q13" i="17"/>
  <c r="Q12" i="17" s="1"/>
  <c r="P13" i="17"/>
  <c r="P12" i="17" s="1"/>
  <c r="R111" i="3" l="1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 l="1"/>
  <c r="D105" i="3"/>
  <c r="D106" i="3"/>
  <c r="D108" i="3"/>
  <c r="D111" i="3"/>
  <c r="D107" i="3"/>
  <c r="E83" i="12" l="1"/>
  <c r="E82" i="12"/>
  <c r="AV40" i="12"/>
  <c r="AU40" i="12"/>
  <c r="AT40" i="12"/>
  <c r="AS40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AV39" i="12"/>
  <c r="AU39" i="12"/>
  <c r="AT39" i="12"/>
  <c r="AS39" i="12"/>
  <c r="AR39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AR112" i="8"/>
  <c r="AQ112" i="8"/>
  <c r="AP112" i="8"/>
  <c r="AO112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AR111" i="8"/>
  <c r="AQ111" i="8"/>
  <c r="AP111" i="8"/>
  <c r="AO111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2" i="8"/>
  <c r="O112" i="8"/>
  <c r="N112" i="8"/>
  <c r="M112" i="8"/>
  <c r="L112" i="8"/>
  <c r="K112" i="8"/>
  <c r="J112" i="8"/>
  <c r="I112" i="8"/>
  <c r="H112" i="8"/>
  <c r="G112" i="8"/>
  <c r="P111" i="8"/>
  <c r="O111" i="8"/>
  <c r="N111" i="8"/>
  <c r="M111" i="8"/>
  <c r="L111" i="8"/>
  <c r="K111" i="8"/>
  <c r="J111" i="8"/>
  <c r="I111" i="8"/>
  <c r="H111" i="8"/>
  <c r="G111" i="8"/>
  <c r="F53" i="8"/>
  <c r="F39" i="12" s="1"/>
  <c r="E31" i="8" l="1"/>
  <c r="D53" i="8"/>
  <c r="F54" i="8"/>
  <c r="E22" i="8"/>
  <c r="F22" i="8" s="1"/>
  <c r="G22" i="8" s="1"/>
  <c r="H22" i="8" s="1"/>
  <c r="I22" i="8" s="1"/>
  <c r="J22" i="8" s="1"/>
  <c r="K22" i="8" s="1"/>
  <c r="L22" i="8" s="1"/>
  <c r="M22" i="8" s="1"/>
  <c r="N22" i="8" s="1"/>
  <c r="O22" i="8" s="1"/>
  <c r="F40" i="12" l="1"/>
  <c r="F55" i="8"/>
  <c r="E63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R63" i="12"/>
  <c r="E64" i="12"/>
  <c r="F64" i="12"/>
  <c r="G64" i="12"/>
  <c r="H64" i="12"/>
  <c r="I64" i="12"/>
  <c r="J64" i="12"/>
  <c r="K64" i="12"/>
  <c r="L64" i="12"/>
  <c r="M64" i="12"/>
  <c r="N64" i="12"/>
  <c r="O64" i="12"/>
  <c r="P64" i="12"/>
  <c r="Q64" i="12"/>
  <c r="R64" i="12"/>
  <c r="D55" i="8" l="1"/>
  <c r="F41" i="12"/>
  <c r="E33" i="8"/>
  <c r="D33" i="8" s="1"/>
  <c r="D64" i="12"/>
  <c r="E65" i="12"/>
  <c r="D63" i="12"/>
  <c r="E20" i="13" l="1"/>
  <c r="O32" i="8" l="1"/>
  <c r="BE43" i="8"/>
  <c r="BA43" i="8"/>
  <c r="AW43" i="8"/>
  <c r="AS43" i="8"/>
  <c r="AO43" i="8"/>
  <c r="AK43" i="8"/>
  <c r="AG43" i="8"/>
  <c r="AC43" i="8"/>
  <c r="Y43" i="8"/>
  <c r="U43" i="8"/>
  <c r="R32" i="8"/>
  <c r="Q32" i="8"/>
  <c r="P32" i="8"/>
  <c r="R22" i="8"/>
  <c r="Q22" i="8"/>
  <c r="P22" i="8"/>
  <c r="G32" i="8" l="1"/>
  <c r="K32" i="8"/>
  <c r="F32" i="8"/>
  <c r="N32" i="8"/>
  <c r="M32" i="8"/>
  <c r="L32" i="8"/>
  <c r="J32" i="8"/>
  <c r="I32" i="8"/>
  <c r="H32" i="8"/>
  <c r="F106" i="13" l="1"/>
  <c r="F83" i="12" s="1"/>
  <c r="G106" i="13"/>
  <c r="G83" i="12" s="1"/>
  <c r="H106" i="13"/>
  <c r="H83" i="12" s="1"/>
  <c r="E15" i="13"/>
  <c r="N197" i="1"/>
  <c r="O197" i="1"/>
  <c r="P197" i="1"/>
  <c r="Q197" i="1"/>
  <c r="R197" i="1"/>
  <c r="S197" i="1"/>
  <c r="T197" i="1"/>
  <c r="U197" i="1"/>
  <c r="V197" i="1"/>
  <c r="W197" i="1"/>
  <c r="Y197" i="1"/>
  <c r="Z197" i="1"/>
  <c r="AA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T197" i="1"/>
  <c r="AU197" i="1"/>
  <c r="J197" i="1"/>
  <c r="K197" i="1"/>
  <c r="L197" i="1"/>
  <c r="M197" i="1"/>
  <c r="D8" i="1"/>
  <c r="R109" i="3" l="1"/>
  <c r="R102" i="3" s="1"/>
  <c r="BF136" i="3"/>
  <c r="BB136" i="3"/>
  <c r="AX136" i="3"/>
  <c r="AT136" i="3"/>
  <c r="AP136" i="3"/>
  <c r="AL136" i="3"/>
  <c r="AH136" i="3"/>
  <c r="AD136" i="3"/>
  <c r="Z136" i="3"/>
  <c r="V136" i="3"/>
  <c r="R136" i="3"/>
  <c r="N136" i="3"/>
  <c r="J136" i="3"/>
  <c r="F136" i="3"/>
  <c r="Q109" i="3"/>
  <c r="Q102" i="3" s="1"/>
  <c r="BD136" i="3"/>
  <c r="AY136" i="3"/>
  <c r="AS136" i="3"/>
  <c r="AN136" i="3"/>
  <c r="AI136" i="3"/>
  <c r="AC136" i="3"/>
  <c r="X136" i="3"/>
  <c r="S136" i="3"/>
  <c r="M136" i="3"/>
  <c r="H136" i="3"/>
  <c r="P109" i="3"/>
  <c r="P102" i="3" s="1"/>
  <c r="BG136" i="3"/>
  <c r="AZ136" i="3"/>
  <c r="AR136" i="3"/>
  <c r="AK136" i="3"/>
  <c r="AE136" i="3"/>
  <c r="W136" i="3"/>
  <c r="P136" i="3"/>
  <c r="I136" i="3"/>
  <c r="BE136" i="3"/>
  <c r="AW136" i="3"/>
  <c r="AQ136" i="3"/>
  <c r="AJ136" i="3"/>
  <c r="AB136" i="3"/>
  <c r="U136" i="3"/>
  <c r="O136" i="3"/>
  <c r="G136" i="3"/>
  <c r="BC136" i="3"/>
  <c r="BA136" i="3"/>
  <c r="AM136" i="3"/>
  <c r="Y136" i="3"/>
  <c r="K136" i="3"/>
  <c r="AV136" i="3"/>
  <c r="AG136" i="3"/>
  <c r="T136" i="3"/>
  <c r="E136" i="3"/>
  <c r="AU136" i="3"/>
  <c r="AF136" i="3"/>
  <c r="Q136" i="3"/>
  <c r="BH136" i="3"/>
  <c r="AO136" i="3"/>
  <c r="AA136" i="3"/>
  <c r="L136" i="3"/>
  <c r="E39" i="12"/>
  <c r="E93" i="13"/>
  <c r="E14" i="10"/>
  <c r="I106" i="13"/>
  <c r="I83" i="12" s="1"/>
  <c r="J106" i="13"/>
  <c r="J83" i="12" s="1"/>
  <c r="K106" i="13"/>
  <c r="K83" i="12" s="1"/>
  <c r="L106" i="13"/>
  <c r="L83" i="12" s="1"/>
  <c r="M106" i="13"/>
  <c r="M83" i="12" s="1"/>
  <c r="N106" i="13"/>
  <c r="N83" i="12" s="1"/>
  <c r="O106" i="13"/>
  <c r="O83" i="12" s="1"/>
  <c r="P106" i="13"/>
  <c r="P83" i="12" s="1"/>
  <c r="Q106" i="13"/>
  <c r="Q83" i="12" s="1"/>
  <c r="R106" i="13"/>
  <c r="R83" i="12" s="1"/>
  <c r="S106" i="13"/>
  <c r="S83" i="12" s="1"/>
  <c r="T106" i="13"/>
  <c r="T83" i="12" s="1"/>
  <c r="U106" i="13"/>
  <c r="U83" i="12" s="1"/>
  <c r="V106" i="13"/>
  <c r="V83" i="12" s="1"/>
  <c r="W106" i="13"/>
  <c r="W83" i="12" s="1"/>
  <c r="X106" i="13"/>
  <c r="X83" i="12" s="1"/>
  <c r="Y106" i="13"/>
  <c r="Y83" i="12" s="1"/>
  <c r="Z106" i="13"/>
  <c r="Z83" i="12" s="1"/>
  <c r="AA106" i="13"/>
  <c r="AA83" i="12" s="1"/>
  <c r="AB106" i="13"/>
  <c r="AB83" i="12" s="1"/>
  <c r="AC106" i="13"/>
  <c r="AC83" i="12" s="1"/>
  <c r="AD106" i="13"/>
  <c r="AD83" i="12" s="1"/>
  <c r="AE106" i="13"/>
  <c r="AE83" i="12" s="1"/>
  <c r="AF106" i="13"/>
  <c r="AF83" i="12" s="1"/>
  <c r="AG106" i="13"/>
  <c r="AG83" i="12" s="1"/>
  <c r="AH106" i="13"/>
  <c r="AH83" i="12" s="1"/>
  <c r="AI106" i="13"/>
  <c r="AI83" i="12" s="1"/>
  <c r="AJ106" i="13"/>
  <c r="AJ83" i="12" s="1"/>
  <c r="AK106" i="13"/>
  <c r="AK83" i="12" s="1"/>
  <c r="AL106" i="13"/>
  <c r="AL83" i="12" s="1"/>
  <c r="AM106" i="13"/>
  <c r="AM83" i="12" s="1"/>
  <c r="AN106" i="13"/>
  <c r="AN83" i="12" s="1"/>
  <c r="AO106" i="13"/>
  <c r="AO83" i="12" s="1"/>
  <c r="AP106" i="13"/>
  <c r="AP83" i="12" s="1"/>
  <c r="AQ106" i="13"/>
  <c r="AQ83" i="12" s="1"/>
  <c r="AR106" i="13"/>
  <c r="AR83" i="12" s="1"/>
  <c r="E109" i="3" l="1"/>
  <c r="O109" i="3"/>
  <c r="E19" i="12"/>
  <c r="H109" i="3"/>
  <c r="J109" i="3"/>
  <c r="F109" i="3"/>
  <c r="M109" i="3"/>
  <c r="L109" i="3"/>
  <c r="K109" i="3"/>
  <c r="N109" i="3"/>
  <c r="I109" i="3"/>
  <c r="G109" i="3"/>
  <c r="E32" i="8"/>
  <c r="D54" i="8"/>
  <c r="D32" i="8" l="1"/>
  <c r="D109" i="3"/>
  <c r="I197" i="1"/>
  <c r="E11" i="13" l="1"/>
  <c r="AF189" i="1" l="1"/>
  <c r="AE189" i="1"/>
  <c r="AD189" i="1"/>
  <c r="L85" i="1" l="1"/>
  <c r="G93" i="1"/>
  <c r="I9" i="1" l="1"/>
  <c r="L19" i="9" l="1"/>
  <c r="M19" i="9"/>
  <c r="N19" i="9"/>
  <c r="L20" i="9"/>
  <c r="M20" i="9"/>
  <c r="N20" i="9"/>
  <c r="L21" i="9"/>
  <c r="M21" i="9"/>
  <c r="N21" i="9"/>
  <c r="L23" i="9"/>
  <c r="M23" i="9"/>
  <c r="N23" i="9"/>
  <c r="L24" i="9"/>
  <c r="M24" i="9"/>
  <c r="N24" i="9"/>
  <c r="L25" i="9"/>
  <c r="M25" i="9"/>
  <c r="N25" i="9"/>
  <c r="L26" i="9"/>
  <c r="M26" i="9"/>
  <c r="N26" i="9"/>
  <c r="L27" i="9"/>
  <c r="M27" i="9"/>
  <c r="N27" i="9"/>
  <c r="AA140" i="3"/>
  <c r="AC184" i="1"/>
  <c r="AC183" i="1" s="1"/>
  <c r="W184" i="1"/>
  <c r="W183" i="1" s="1"/>
  <c r="X184" i="1"/>
  <c r="X183" i="1" s="1"/>
  <c r="AB184" i="1"/>
  <c r="AB183" i="1" s="1"/>
  <c r="L140" i="3"/>
  <c r="P140" i="3"/>
  <c r="N140" i="3"/>
  <c r="O140" i="3"/>
  <c r="X140" i="3"/>
  <c r="F76" i="1"/>
  <c r="G76" i="1"/>
  <c r="K148" i="3"/>
  <c r="S148" i="3"/>
  <c r="AE148" i="3"/>
  <c r="AG45" i="11"/>
  <c r="AH45" i="11"/>
  <c r="AI45" i="11"/>
  <c r="AJ45" i="11"/>
  <c r="AK45" i="11"/>
  <c r="AL45" i="11"/>
  <c r="AM45" i="11"/>
  <c r="AN45" i="11"/>
  <c r="AO45" i="11"/>
  <c r="AP45" i="11"/>
  <c r="AQ45" i="11"/>
  <c r="AR45" i="11"/>
  <c r="AS45" i="11"/>
  <c r="AT45" i="11"/>
  <c r="O32" i="11" s="1"/>
  <c r="D102" i="18"/>
  <c r="B102" i="18"/>
  <c r="D101" i="18"/>
  <c r="B101" i="18"/>
  <c r="D100" i="18"/>
  <c r="B100" i="18"/>
  <c r="D99" i="18"/>
  <c r="B99" i="18"/>
  <c r="D98" i="18"/>
  <c r="B98" i="18"/>
  <c r="D97" i="18"/>
  <c r="B97" i="18"/>
  <c r="D96" i="18"/>
  <c r="B96" i="18"/>
  <c r="D95" i="18"/>
  <c r="B95" i="18"/>
  <c r="D94" i="18"/>
  <c r="B94" i="18"/>
  <c r="D93" i="18"/>
  <c r="B93" i="18"/>
  <c r="D92" i="18"/>
  <c r="B92" i="18"/>
  <c r="D91" i="18"/>
  <c r="B91" i="18"/>
  <c r="D90" i="18"/>
  <c r="B90" i="18"/>
  <c r="D89" i="18"/>
  <c r="B89" i="18"/>
  <c r="D88" i="18"/>
  <c r="B88" i="18"/>
  <c r="D87" i="18"/>
  <c r="B87" i="18"/>
  <c r="D86" i="18"/>
  <c r="B86" i="18"/>
  <c r="D85" i="18"/>
  <c r="B85" i="18"/>
  <c r="D84" i="18"/>
  <c r="B84" i="18"/>
  <c r="D83" i="18"/>
  <c r="B83" i="18"/>
  <c r="D82" i="18"/>
  <c r="B82" i="18"/>
  <c r="D81" i="18"/>
  <c r="B81" i="18"/>
  <c r="D80" i="18"/>
  <c r="B80" i="18"/>
  <c r="D79" i="18"/>
  <c r="B79" i="18"/>
  <c r="D78" i="18"/>
  <c r="B78" i="18"/>
  <c r="B26" i="18"/>
  <c r="B24" i="18"/>
  <c r="B23" i="18"/>
  <c r="E9" i="18"/>
  <c r="I8" i="18"/>
  <c r="E8" i="18"/>
  <c r="B7" i="18" s="1"/>
  <c r="I6" i="18"/>
  <c r="B6" i="18" s="1"/>
  <c r="E6" i="18" s="1"/>
  <c r="I2" i="18"/>
  <c r="O95" i="13"/>
  <c r="O92" i="13" s="1"/>
  <c r="N95" i="13"/>
  <c r="N92" i="13" s="1"/>
  <c r="M95" i="13"/>
  <c r="M92" i="13" s="1"/>
  <c r="L95" i="13"/>
  <c r="L92" i="13" s="1"/>
  <c r="K95" i="13"/>
  <c r="K92" i="13" s="1"/>
  <c r="E95" i="13"/>
  <c r="E92" i="13" s="1"/>
  <c r="E41" i="4"/>
  <c r="E43" i="4"/>
  <c r="E42" i="4"/>
  <c r="F41" i="4"/>
  <c r="E40" i="4"/>
  <c r="O40" i="4"/>
  <c r="P40" i="4"/>
  <c r="Q40" i="4"/>
  <c r="G148" i="3"/>
  <c r="H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E148" i="3"/>
  <c r="F148" i="3"/>
  <c r="F140" i="3"/>
  <c r="G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E140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E138" i="3"/>
  <c r="F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E135" i="3"/>
  <c r="E256" i="1"/>
  <c r="E65" i="10" s="1"/>
  <c r="G197" i="1"/>
  <c r="G192" i="1" s="1"/>
  <c r="G191" i="1" s="1"/>
  <c r="F197" i="1"/>
  <c r="C191" i="1"/>
  <c r="C256" i="1"/>
  <c r="C251" i="1"/>
  <c r="C250" i="1"/>
  <c r="C197" i="1"/>
  <c r="C192" i="1"/>
  <c r="C189" i="1"/>
  <c r="C184" i="1"/>
  <c r="C183" i="1"/>
  <c r="C182" i="1"/>
  <c r="C180" i="1"/>
  <c r="C175" i="1"/>
  <c r="P93" i="1"/>
  <c r="AG47" i="15"/>
  <c r="L13" i="12"/>
  <c r="AK47" i="15"/>
  <c r="AL47" i="15"/>
  <c r="AM47" i="15"/>
  <c r="M38" i="15" s="1"/>
  <c r="AN47" i="15"/>
  <c r="AO47" i="15"/>
  <c r="AP47" i="15"/>
  <c r="AQ47" i="15"/>
  <c r="AR47" i="15"/>
  <c r="AS47" i="15"/>
  <c r="AT47" i="15"/>
  <c r="AU47" i="15"/>
  <c r="AV47" i="15"/>
  <c r="AW47" i="15"/>
  <c r="AX47" i="15"/>
  <c r="AY47" i="15"/>
  <c r="AZ47" i="15"/>
  <c r="BA47" i="15"/>
  <c r="BB47" i="15"/>
  <c r="BC47" i="15"/>
  <c r="BD47" i="15"/>
  <c r="BE47" i="15"/>
  <c r="BF47" i="15"/>
  <c r="BG47" i="15"/>
  <c r="BH47" i="15"/>
  <c r="P10" i="17"/>
  <c r="Q10" i="17"/>
  <c r="R10" i="17"/>
  <c r="AW82" i="12"/>
  <c r="AX82" i="12"/>
  <c r="AY82" i="12"/>
  <c r="AZ82" i="12"/>
  <c r="BA82" i="12"/>
  <c r="BB82" i="12"/>
  <c r="BC82" i="12"/>
  <c r="BD82" i="12"/>
  <c r="BE82" i="12"/>
  <c r="BF82" i="12"/>
  <c r="BG82" i="12"/>
  <c r="BH82" i="12"/>
  <c r="D25" i="15"/>
  <c r="P32" i="14"/>
  <c r="Q32" i="14"/>
  <c r="R32" i="14"/>
  <c r="J95" i="13"/>
  <c r="J92" i="13" s="1"/>
  <c r="I95" i="13"/>
  <c r="I92" i="13" s="1"/>
  <c r="H95" i="13"/>
  <c r="H92" i="13" s="1"/>
  <c r="G95" i="13"/>
  <c r="G92" i="13" s="1"/>
  <c r="F105" i="13"/>
  <c r="G105" i="13"/>
  <c r="H105" i="13"/>
  <c r="I105" i="13"/>
  <c r="J105" i="13"/>
  <c r="K105" i="13"/>
  <c r="L105" i="13"/>
  <c r="M105" i="13"/>
  <c r="N105" i="13"/>
  <c r="O105" i="13"/>
  <c r="P105" i="13"/>
  <c r="Q105" i="13"/>
  <c r="R105" i="13"/>
  <c r="S105" i="13"/>
  <c r="T105" i="13"/>
  <c r="U105" i="13"/>
  <c r="V105" i="13"/>
  <c r="W105" i="13"/>
  <c r="X105" i="13"/>
  <c r="Y105" i="13"/>
  <c r="Z105" i="13"/>
  <c r="AA105" i="13"/>
  <c r="AB105" i="13"/>
  <c r="AC105" i="13"/>
  <c r="AD105" i="13"/>
  <c r="AE105" i="13"/>
  <c r="AF105" i="13"/>
  <c r="AG105" i="13"/>
  <c r="AH105" i="13"/>
  <c r="AI105" i="13"/>
  <c r="AJ105" i="13"/>
  <c r="AK105" i="13"/>
  <c r="AL105" i="13"/>
  <c r="AM105" i="13"/>
  <c r="AN105" i="13"/>
  <c r="AO105" i="13"/>
  <c r="AP105" i="13"/>
  <c r="AQ105" i="13"/>
  <c r="AR105" i="13"/>
  <c r="AS105" i="13"/>
  <c r="AT105" i="13"/>
  <c r="AU105" i="13"/>
  <c r="AV105" i="13"/>
  <c r="AW105" i="13"/>
  <c r="AX105" i="13"/>
  <c r="AY105" i="13"/>
  <c r="AZ105" i="13"/>
  <c r="BA105" i="13"/>
  <c r="BB105" i="13"/>
  <c r="BC105" i="13"/>
  <c r="BD105" i="13"/>
  <c r="BE105" i="13"/>
  <c r="BF105" i="13"/>
  <c r="BG105" i="13"/>
  <c r="BH105" i="13"/>
  <c r="E105" i="13"/>
  <c r="F95" i="13"/>
  <c r="F92" i="13" s="1"/>
  <c r="D26" i="15"/>
  <c r="AW68" i="13"/>
  <c r="AW74" i="13" s="1"/>
  <c r="AX68" i="13"/>
  <c r="AX74" i="13" s="1"/>
  <c r="AY68" i="13"/>
  <c r="AY74" i="13" s="1"/>
  <c r="AZ68" i="13"/>
  <c r="AZ74" i="13" s="1"/>
  <c r="AZ81" i="13" s="1"/>
  <c r="BA68" i="13"/>
  <c r="BA74" i="13" s="1"/>
  <c r="BA81" i="13" s="1"/>
  <c r="BB68" i="13"/>
  <c r="BB74" i="13" s="1"/>
  <c r="BC68" i="13"/>
  <c r="BD68" i="13"/>
  <c r="BD74" i="13" s="1"/>
  <c r="BD81" i="13" s="1"/>
  <c r="BE68" i="13"/>
  <c r="BE74" i="13" s="1"/>
  <c r="BE81" i="13" s="1"/>
  <c r="BF68" i="13"/>
  <c r="BF74" i="13" s="1"/>
  <c r="BG68" i="13"/>
  <c r="BH68" i="13"/>
  <c r="BH74" i="13" s="1"/>
  <c r="BH81" i="13" s="1"/>
  <c r="BH78" i="13"/>
  <c r="BG78" i="13"/>
  <c r="BF78" i="13"/>
  <c r="BE78" i="13"/>
  <c r="BD78" i="13"/>
  <c r="BC78" i="13"/>
  <c r="BB78" i="13"/>
  <c r="BA78" i="13"/>
  <c r="AZ78" i="13"/>
  <c r="AY78" i="13"/>
  <c r="AX78" i="13"/>
  <c r="AW78" i="13"/>
  <c r="AR78" i="13"/>
  <c r="AQ78" i="13"/>
  <c r="AP78" i="13"/>
  <c r="AN78" i="13"/>
  <c r="AM78" i="13"/>
  <c r="AL78" i="13"/>
  <c r="AK78" i="13"/>
  <c r="AJ78" i="13"/>
  <c r="AI78" i="13"/>
  <c r="AH78" i="13"/>
  <c r="AG78" i="13"/>
  <c r="AF78" i="13"/>
  <c r="AE78" i="13"/>
  <c r="AD78" i="13"/>
  <c r="AB78" i="13"/>
  <c r="AA78" i="13"/>
  <c r="Z78" i="13"/>
  <c r="Y78" i="13"/>
  <c r="X78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O11" i="12"/>
  <c r="P11" i="12"/>
  <c r="Q11" i="12"/>
  <c r="R11" i="12"/>
  <c r="N13" i="12"/>
  <c r="M13" i="12"/>
  <c r="K13" i="12"/>
  <c r="J13" i="12"/>
  <c r="I13" i="12"/>
  <c r="H13" i="12"/>
  <c r="G13" i="12"/>
  <c r="Q68" i="12"/>
  <c r="O67" i="12"/>
  <c r="F52" i="12"/>
  <c r="G52" i="12" s="1"/>
  <c r="H52" i="12" s="1"/>
  <c r="I52" i="12" s="1"/>
  <c r="J52" i="12" s="1"/>
  <c r="K52" i="12" s="1"/>
  <c r="L52" i="12" s="1"/>
  <c r="M52" i="12" s="1"/>
  <c r="N52" i="12" s="1"/>
  <c r="O52" i="12" s="1"/>
  <c r="P52" i="12" s="1"/>
  <c r="Q52" i="12" s="1"/>
  <c r="R52" i="12" s="1"/>
  <c r="E52" i="12"/>
  <c r="R21" i="12"/>
  <c r="J21" i="12"/>
  <c r="F21" i="12"/>
  <c r="P20" i="12"/>
  <c r="H20" i="12"/>
  <c r="O19" i="12"/>
  <c r="K19" i="12"/>
  <c r="N21" i="12"/>
  <c r="L20" i="12"/>
  <c r="G19" i="12"/>
  <c r="D46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R32" i="11"/>
  <c r="E32" i="11"/>
  <c r="R31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R29" i="11"/>
  <c r="E10" i="11"/>
  <c r="AC78" i="13"/>
  <c r="Q47" i="13"/>
  <c r="AO78" i="13"/>
  <c r="R47" i="13"/>
  <c r="G78" i="13"/>
  <c r="D72" i="13"/>
  <c r="F67" i="13"/>
  <c r="E67" i="13"/>
  <c r="E68" i="12"/>
  <c r="G67" i="12"/>
  <c r="I68" i="12"/>
  <c r="K67" i="12"/>
  <c r="M68" i="12"/>
  <c r="D39" i="12"/>
  <c r="F19" i="12"/>
  <c r="H19" i="12"/>
  <c r="I19" i="12"/>
  <c r="J19" i="12"/>
  <c r="L19" i="12"/>
  <c r="M19" i="12"/>
  <c r="N19" i="12"/>
  <c r="P19" i="12"/>
  <c r="Q19" i="12"/>
  <c r="R19" i="12"/>
  <c r="D40" i="12"/>
  <c r="F20" i="12"/>
  <c r="G20" i="12"/>
  <c r="I20" i="12"/>
  <c r="J20" i="12"/>
  <c r="K20" i="12"/>
  <c r="M20" i="12"/>
  <c r="N20" i="12"/>
  <c r="O20" i="12"/>
  <c r="Q20" i="12"/>
  <c r="R20" i="12"/>
  <c r="D41" i="12"/>
  <c r="G21" i="12"/>
  <c r="H21" i="12"/>
  <c r="I21" i="12"/>
  <c r="K21" i="12"/>
  <c r="L21" i="12"/>
  <c r="M21" i="12"/>
  <c r="O21" i="12"/>
  <c r="P21" i="12"/>
  <c r="Q21" i="12"/>
  <c r="E20" i="12"/>
  <c r="H67" i="12"/>
  <c r="L67" i="12"/>
  <c r="P67" i="12"/>
  <c r="F68" i="12"/>
  <c r="J68" i="12"/>
  <c r="N68" i="12"/>
  <c r="R68" i="12"/>
  <c r="E67" i="12"/>
  <c r="I67" i="12"/>
  <c r="M67" i="12"/>
  <c r="Q67" i="12"/>
  <c r="G68" i="12"/>
  <c r="K68" i="12"/>
  <c r="O68" i="12"/>
  <c r="E21" i="12"/>
  <c r="F67" i="12"/>
  <c r="J67" i="12"/>
  <c r="N67" i="12"/>
  <c r="R67" i="12"/>
  <c r="H68" i="12"/>
  <c r="L68" i="12"/>
  <c r="P68" i="12"/>
  <c r="D93" i="12"/>
  <c r="D94" i="12"/>
  <c r="Q31" i="11"/>
  <c r="M45" i="11"/>
  <c r="Q45" i="11"/>
  <c r="U45" i="11"/>
  <c r="Y45" i="11"/>
  <c r="AC45" i="11"/>
  <c r="N45" i="11"/>
  <c r="R45" i="11"/>
  <c r="V45" i="11"/>
  <c r="Z45" i="11"/>
  <c r="AD45" i="11"/>
  <c r="O45" i="11"/>
  <c r="S45" i="11"/>
  <c r="W45" i="11"/>
  <c r="AA45" i="11"/>
  <c r="AE45" i="11"/>
  <c r="L45" i="11"/>
  <c r="P45" i="11"/>
  <c r="T45" i="11"/>
  <c r="X45" i="11"/>
  <c r="AB45" i="11"/>
  <c r="AF45" i="11"/>
  <c r="P31" i="11"/>
  <c r="P32" i="11"/>
  <c r="Q29" i="11"/>
  <c r="P29" i="11"/>
  <c r="Q32" i="11"/>
  <c r="F76" i="10"/>
  <c r="F75" i="10" s="1"/>
  <c r="F74" i="10" s="1"/>
  <c r="G76" i="10"/>
  <c r="G75" i="10" s="1"/>
  <c r="G74" i="10" s="1"/>
  <c r="AG76" i="10"/>
  <c r="AH76" i="10"/>
  <c r="AH75" i="10" s="1"/>
  <c r="AH74" i="10" s="1"/>
  <c r="AI76" i="10"/>
  <c r="AI75" i="10" s="1"/>
  <c r="AI74" i="10" s="1"/>
  <c r="AJ76" i="10"/>
  <c r="AJ75" i="10" s="1"/>
  <c r="AJ74" i="10" s="1"/>
  <c r="AK76" i="10"/>
  <c r="AL76" i="10"/>
  <c r="AL75" i="10" s="1"/>
  <c r="AL74" i="10" s="1"/>
  <c r="AM76" i="10"/>
  <c r="AM75" i="10" s="1"/>
  <c r="AM74" i="10" s="1"/>
  <c r="AN76" i="10"/>
  <c r="AN75" i="10" s="1"/>
  <c r="AN74" i="10" s="1"/>
  <c r="AO76" i="10"/>
  <c r="AO75" i="10" s="1"/>
  <c r="AO74" i="10" s="1"/>
  <c r="AP76" i="10"/>
  <c r="AP75" i="10" s="1"/>
  <c r="AP74" i="10" s="1"/>
  <c r="AQ76" i="10"/>
  <c r="AQ75" i="10" s="1"/>
  <c r="AQ74" i="10" s="1"/>
  <c r="AR76" i="10"/>
  <c r="AR75" i="10" s="1"/>
  <c r="AR74" i="10" s="1"/>
  <c r="AS76" i="10"/>
  <c r="AT76" i="10"/>
  <c r="AT75" i="10" s="1"/>
  <c r="AT74" i="10" s="1"/>
  <c r="AU76" i="10"/>
  <c r="AU75" i="10" s="1"/>
  <c r="AU74" i="10" s="1"/>
  <c r="AV76" i="10"/>
  <c r="AV75" i="10" s="1"/>
  <c r="AV74" i="10" s="1"/>
  <c r="AW76" i="10"/>
  <c r="AX76" i="10"/>
  <c r="AX75" i="10" s="1"/>
  <c r="AX74" i="10" s="1"/>
  <c r="AY76" i="10"/>
  <c r="AY75" i="10" s="1"/>
  <c r="AY74" i="10" s="1"/>
  <c r="AZ76" i="10"/>
  <c r="AZ75" i="10" s="1"/>
  <c r="AZ74" i="10" s="1"/>
  <c r="BA76" i="10"/>
  <c r="BB76" i="10"/>
  <c r="BB75" i="10" s="1"/>
  <c r="BB74" i="10" s="1"/>
  <c r="BC76" i="10"/>
  <c r="BC75" i="10" s="1"/>
  <c r="BC74" i="10" s="1"/>
  <c r="BD76" i="10"/>
  <c r="BD75" i="10" s="1"/>
  <c r="BD74" i="10" s="1"/>
  <c r="BE76" i="10"/>
  <c r="BF76" i="10"/>
  <c r="BF75" i="10" s="1"/>
  <c r="BF74" i="10" s="1"/>
  <c r="BG76" i="10"/>
  <c r="BG75" i="10" s="1"/>
  <c r="BG74" i="10" s="1"/>
  <c r="BH76" i="10"/>
  <c r="BH75" i="10" s="1"/>
  <c r="BH74" i="10" s="1"/>
  <c r="E76" i="10"/>
  <c r="E75" i="10" s="1"/>
  <c r="E74" i="10" s="1"/>
  <c r="AW65" i="10"/>
  <c r="AX65" i="10"/>
  <c r="AY65" i="10"/>
  <c r="AZ65" i="10"/>
  <c r="BA65" i="10"/>
  <c r="BB65" i="10"/>
  <c r="BC65" i="10"/>
  <c r="BD65" i="10"/>
  <c r="BE65" i="10"/>
  <c r="BF65" i="10"/>
  <c r="BG65" i="10"/>
  <c r="BH65" i="10"/>
  <c r="BG87" i="10"/>
  <c r="BG86" i="10" s="1"/>
  <c r="BE87" i="10"/>
  <c r="BE86" i="10" s="1"/>
  <c r="BD87" i="10"/>
  <c r="BD86" i="10" s="1"/>
  <c r="BC87" i="10"/>
  <c r="BC86" i="10" s="1"/>
  <c r="AY87" i="10"/>
  <c r="AY86" i="10" s="1"/>
  <c r="AW87" i="10"/>
  <c r="AW86" i="10" s="1"/>
  <c r="AV87" i="10"/>
  <c r="AV86" i="10" s="1"/>
  <c r="AU87" i="10"/>
  <c r="AU86" i="10" s="1"/>
  <c r="AS87" i="10"/>
  <c r="AS86" i="10" s="1"/>
  <c r="AR87" i="10"/>
  <c r="AR86" i="10" s="1"/>
  <c r="AQ87" i="10"/>
  <c r="AQ86" i="10" s="1"/>
  <c r="AO87" i="10"/>
  <c r="AO86" i="10" s="1"/>
  <c r="AN87" i="10"/>
  <c r="AN86" i="10" s="1"/>
  <c r="AM87" i="10"/>
  <c r="AM86" i="10" s="1"/>
  <c r="AJ87" i="10"/>
  <c r="AJ86" i="10" s="1"/>
  <c r="AI87" i="10"/>
  <c r="AI86" i="10" s="1"/>
  <c r="AG87" i="10"/>
  <c r="AG86" i="10" s="1"/>
  <c r="AF87" i="10"/>
  <c r="AF86" i="10" s="1"/>
  <c r="AE87" i="10"/>
  <c r="AE86" i="10" s="1"/>
  <c r="AC87" i="10"/>
  <c r="AC86" i="10" s="1"/>
  <c r="AA87" i="10"/>
  <c r="AA86" i="10" s="1"/>
  <c r="Y87" i="10"/>
  <c r="Y86" i="10" s="1"/>
  <c r="X87" i="10"/>
  <c r="X86" i="10" s="1"/>
  <c r="W87" i="10"/>
  <c r="W86" i="10" s="1"/>
  <c r="S87" i="10"/>
  <c r="S86" i="10" s="1"/>
  <c r="Q87" i="10"/>
  <c r="Q86" i="10" s="1"/>
  <c r="P87" i="10"/>
  <c r="P86" i="10" s="1"/>
  <c r="O87" i="10"/>
  <c r="O86" i="10" s="1"/>
  <c r="M87" i="10"/>
  <c r="M86" i="10" s="1"/>
  <c r="L87" i="10"/>
  <c r="L86" i="10" s="1"/>
  <c r="K87" i="10"/>
  <c r="K86" i="10" s="1"/>
  <c r="I87" i="10"/>
  <c r="I86" i="10" s="1"/>
  <c r="H87" i="10"/>
  <c r="H86" i="10" s="1"/>
  <c r="G87" i="10"/>
  <c r="G86" i="10" s="1"/>
  <c r="BH87" i="10"/>
  <c r="BH86" i="10" s="1"/>
  <c r="BF87" i="10"/>
  <c r="BF86" i="10" s="1"/>
  <c r="BB87" i="10"/>
  <c r="BB86" i="10" s="1"/>
  <c r="AZ87" i="10"/>
  <c r="AZ86" i="10" s="1"/>
  <c r="AX87" i="10"/>
  <c r="AX86" i="10" s="1"/>
  <c r="AT87" i="10"/>
  <c r="AT86" i="10" s="1"/>
  <c r="AP87" i="10"/>
  <c r="AP86" i="10" s="1"/>
  <c r="AL87" i="10"/>
  <c r="AL86" i="10" s="1"/>
  <c r="AH87" i="10"/>
  <c r="AH86" i="10" s="1"/>
  <c r="AD87" i="10"/>
  <c r="AD86" i="10" s="1"/>
  <c r="AB87" i="10"/>
  <c r="AB86" i="10" s="1"/>
  <c r="Z87" i="10"/>
  <c r="Z86" i="10" s="1"/>
  <c r="V87" i="10"/>
  <c r="V86" i="10" s="1"/>
  <c r="T87" i="10"/>
  <c r="T86" i="10" s="1"/>
  <c r="R87" i="10"/>
  <c r="R86" i="10" s="1"/>
  <c r="N87" i="10"/>
  <c r="N86" i="10" s="1"/>
  <c r="J87" i="10"/>
  <c r="J86" i="10" s="1"/>
  <c r="F87" i="10"/>
  <c r="F86" i="10" s="1"/>
  <c r="BH84" i="10"/>
  <c r="BH83" i="10" s="1"/>
  <c r="BE84" i="10"/>
  <c r="BE83" i="10" s="1"/>
  <c r="BD84" i="10"/>
  <c r="BD83" i="10" s="1"/>
  <c r="BA84" i="10"/>
  <c r="BA83" i="10" s="1"/>
  <c r="AZ84" i="10"/>
  <c r="AZ83" i="10" s="1"/>
  <c r="AW84" i="10"/>
  <c r="AW83" i="10" s="1"/>
  <c r="AV84" i="10"/>
  <c r="AV83" i="10" s="1"/>
  <c r="AU84" i="10"/>
  <c r="AU83" i="10" s="1"/>
  <c r="AT84" i="10"/>
  <c r="AT83" i="10" s="1"/>
  <c r="AR84" i="10"/>
  <c r="AR83" i="10" s="1"/>
  <c r="AN84" i="10"/>
  <c r="AN83" i="10" s="1"/>
  <c r="AM84" i="10"/>
  <c r="AM83" i="10" s="1"/>
  <c r="AK84" i="10"/>
  <c r="AK83" i="10" s="1"/>
  <c r="AJ84" i="10"/>
  <c r="AJ83" i="10" s="1"/>
  <c r="AI84" i="10"/>
  <c r="AI83" i="10" s="1"/>
  <c r="AH84" i="10"/>
  <c r="AH83" i="10" s="1"/>
  <c r="AG84" i="10"/>
  <c r="AG83" i="10" s="1"/>
  <c r="AF84" i="10"/>
  <c r="AF83" i="10" s="1"/>
  <c r="AD84" i="10"/>
  <c r="AD83" i="10" s="1"/>
  <c r="AC84" i="10"/>
  <c r="AC83" i="10" s="1"/>
  <c r="AB84" i="10"/>
  <c r="AB83" i="10" s="1"/>
  <c r="AA84" i="10"/>
  <c r="AA83" i="10" s="1"/>
  <c r="X84" i="10"/>
  <c r="X83" i="10" s="1"/>
  <c r="W84" i="10"/>
  <c r="W83" i="10" s="1"/>
  <c r="V84" i="10"/>
  <c r="V83" i="10" s="1"/>
  <c r="U84" i="10"/>
  <c r="U83" i="10" s="1"/>
  <c r="T84" i="10"/>
  <c r="T83" i="10" s="1"/>
  <c r="Q84" i="10"/>
  <c r="Q83" i="10" s="1"/>
  <c r="P84" i="10"/>
  <c r="P83" i="10" s="1"/>
  <c r="O84" i="10"/>
  <c r="O83" i="10" s="1"/>
  <c r="N84" i="10"/>
  <c r="N83" i="10" s="1"/>
  <c r="M84" i="10"/>
  <c r="M83" i="10" s="1"/>
  <c r="L84" i="10"/>
  <c r="L83" i="10" s="1"/>
  <c r="J84" i="10"/>
  <c r="J83" i="10" s="1"/>
  <c r="H84" i="10"/>
  <c r="H83" i="10" s="1"/>
  <c r="G84" i="10"/>
  <c r="G83" i="10" s="1"/>
  <c r="BG84" i="10"/>
  <c r="BG83" i="10" s="1"/>
  <c r="BF84" i="10"/>
  <c r="BF83" i="10" s="1"/>
  <c r="BC84" i="10"/>
  <c r="BC83" i="10" s="1"/>
  <c r="BB84" i="10"/>
  <c r="BB83" i="10" s="1"/>
  <c r="AY84" i="10"/>
  <c r="AY83" i="10" s="1"/>
  <c r="AX84" i="10"/>
  <c r="AX83" i="10" s="1"/>
  <c r="AS84" i="10"/>
  <c r="AS83" i="10" s="1"/>
  <c r="AQ84" i="10"/>
  <c r="AQ83" i="10" s="1"/>
  <c r="AP84" i="10"/>
  <c r="AP83" i="10" s="1"/>
  <c r="AL84" i="10"/>
  <c r="AL83" i="10" s="1"/>
  <c r="AE84" i="10"/>
  <c r="AE83" i="10" s="1"/>
  <c r="Z84" i="10"/>
  <c r="Z83" i="10" s="1"/>
  <c r="S84" i="10"/>
  <c r="S83" i="10" s="1"/>
  <c r="R84" i="10"/>
  <c r="R83" i="10" s="1"/>
  <c r="K84" i="10"/>
  <c r="K83" i="10" s="1"/>
  <c r="F84" i="10"/>
  <c r="F83" i="10" s="1"/>
  <c r="R54" i="10"/>
  <c r="R53" i="10" s="1"/>
  <c r="R52" i="10" s="1"/>
  <c r="L54" i="10"/>
  <c r="L53" i="10" s="1"/>
  <c r="L52" i="10" s="1"/>
  <c r="K54" i="10"/>
  <c r="K53" i="10" s="1"/>
  <c r="K52" i="10" s="1"/>
  <c r="F54" i="10"/>
  <c r="O51" i="10"/>
  <c r="O50" i="10" s="1"/>
  <c r="O49" i="10" s="1"/>
  <c r="M51" i="10"/>
  <c r="M50" i="10" s="1"/>
  <c r="M49" i="10" s="1"/>
  <c r="H51" i="10"/>
  <c r="H50" i="10" s="1"/>
  <c r="H49" i="10" s="1"/>
  <c r="G51" i="10"/>
  <c r="AU112" i="8"/>
  <c r="AV112" i="8"/>
  <c r="AW112" i="8"/>
  <c r="AX112" i="8"/>
  <c r="AY112" i="8"/>
  <c r="AZ112" i="8"/>
  <c r="BA112" i="8"/>
  <c r="BB112" i="8"/>
  <c r="BC112" i="8"/>
  <c r="BD112" i="8"/>
  <c r="BE112" i="8"/>
  <c r="BF112" i="8"/>
  <c r="BG112" i="8"/>
  <c r="BH112" i="8"/>
  <c r="AU111" i="8"/>
  <c r="AV111" i="8"/>
  <c r="AW111" i="8"/>
  <c r="AX111" i="8"/>
  <c r="AY111" i="8"/>
  <c r="AZ111" i="8"/>
  <c r="BA111" i="8"/>
  <c r="BB111" i="8"/>
  <c r="BC111" i="8"/>
  <c r="BD111" i="8"/>
  <c r="BE111" i="8"/>
  <c r="BF111" i="8"/>
  <c r="BG111" i="8"/>
  <c r="BH111" i="8"/>
  <c r="I51" i="10"/>
  <c r="I50" i="10" s="1"/>
  <c r="I49" i="10" s="1"/>
  <c r="Q51" i="10"/>
  <c r="Q50" i="10" s="1"/>
  <c r="Q49" i="10" s="1"/>
  <c r="G54" i="10"/>
  <c r="G53" i="10" s="1"/>
  <c r="G52" i="10" s="1"/>
  <c r="O54" i="10"/>
  <c r="O53" i="10" s="1"/>
  <c r="O52" i="10" s="1"/>
  <c r="L51" i="10"/>
  <c r="L50" i="10" s="1"/>
  <c r="L49" i="10" s="1"/>
  <c r="J54" i="10"/>
  <c r="J53" i="10" s="1"/>
  <c r="J52" i="10" s="1"/>
  <c r="P54" i="10"/>
  <c r="P53" i="10" s="1"/>
  <c r="P52" i="10" s="1"/>
  <c r="E51" i="10"/>
  <c r="E50" i="10" s="1"/>
  <c r="R51" i="10"/>
  <c r="R50" i="10" s="1"/>
  <c r="R49" i="10" s="1"/>
  <c r="D88" i="10"/>
  <c r="E54" i="10"/>
  <c r="E53" i="10" s="1"/>
  <c r="E52" i="10" s="1"/>
  <c r="U87" i="10"/>
  <c r="U86" i="10" s="1"/>
  <c r="I54" i="10"/>
  <c r="I53" i="10" s="1"/>
  <c r="I52" i="10" s="1"/>
  <c r="AK87" i="10"/>
  <c r="AK86" i="10" s="1"/>
  <c r="M54" i="10"/>
  <c r="M53" i="10" s="1"/>
  <c r="M52" i="10" s="1"/>
  <c r="BA87" i="10"/>
  <c r="BA86" i="10" s="1"/>
  <c r="Q54" i="10"/>
  <c r="Q53" i="10" s="1"/>
  <c r="Q52" i="10" s="1"/>
  <c r="K51" i="10"/>
  <c r="K50" i="10" s="1"/>
  <c r="K49" i="10" s="1"/>
  <c r="P51" i="10"/>
  <c r="P50" i="10" s="1"/>
  <c r="P49" i="10" s="1"/>
  <c r="H54" i="10"/>
  <c r="H53" i="10" s="1"/>
  <c r="H52" i="10" s="1"/>
  <c r="N54" i="10"/>
  <c r="N53" i="10" s="1"/>
  <c r="N52" i="10" s="1"/>
  <c r="D85" i="10"/>
  <c r="E84" i="10"/>
  <c r="E83" i="10" s="1"/>
  <c r="I84" i="10"/>
  <c r="F51" i="10"/>
  <c r="F50" i="10" s="1"/>
  <c r="F49" i="10" s="1"/>
  <c r="Y84" i="10"/>
  <c r="Y83" i="10" s="1"/>
  <c r="J51" i="10"/>
  <c r="J50" i="10" s="1"/>
  <c r="J49" i="10" s="1"/>
  <c r="AO84" i="10"/>
  <c r="AO83" i="10" s="1"/>
  <c r="N51" i="10"/>
  <c r="N50" i="10" s="1"/>
  <c r="N49" i="10" s="1"/>
  <c r="BF81" i="10"/>
  <c r="BF80" i="10" s="1"/>
  <c r="BB81" i="10"/>
  <c r="BB80" i="10" s="1"/>
  <c r="AX81" i="10"/>
  <c r="AX80" i="10" s="1"/>
  <c r="AT81" i="10"/>
  <c r="AT80" i="10" s="1"/>
  <c r="AP81" i="10"/>
  <c r="AP80" i="10" s="1"/>
  <c r="AL81" i="10"/>
  <c r="AL80" i="10" s="1"/>
  <c r="AH81" i="10"/>
  <c r="AH80" i="10" s="1"/>
  <c r="AD81" i="10"/>
  <c r="AD80" i="10" s="1"/>
  <c r="Z81" i="10"/>
  <c r="Z80" i="10" s="1"/>
  <c r="V81" i="10"/>
  <c r="V80" i="10" s="1"/>
  <c r="R81" i="10"/>
  <c r="R80" i="10" s="1"/>
  <c r="N81" i="10"/>
  <c r="N80" i="10" s="1"/>
  <c r="J81" i="10"/>
  <c r="J80" i="10" s="1"/>
  <c r="F81" i="10"/>
  <c r="F80" i="10" s="1"/>
  <c r="BG81" i="10"/>
  <c r="BG80" i="10" s="1"/>
  <c r="AV81" i="10"/>
  <c r="AV80" i="10" s="1"/>
  <c r="AQ81" i="10"/>
  <c r="AQ80" i="10" s="1"/>
  <c r="AF81" i="10"/>
  <c r="AF80" i="10" s="1"/>
  <c r="AA81" i="10"/>
  <c r="AA80" i="10" s="1"/>
  <c r="P81" i="10"/>
  <c r="P80" i="10" s="1"/>
  <c r="K81" i="10"/>
  <c r="K80" i="10" s="1"/>
  <c r="BH81" i="10"/>
  <c r="BH80" i="10" s="1"/>
  <c r="AZ81" i="10"/>
  <c r="AZ80" i="10" s="1"/>
  <c r="AM81" i="10"/>
  <c r="AM80" i="10" s="1"/>
  <c r="AE81" i="10"/>
  <c r="AE80" i="10" s="1"/>
  <c r="X81" i="10"/>
  <c r="X80" i="10" s="1"/>
  <c r="AY81" i="10"/>
  <c r="AY80" i="10" s="1"/>
  <c r="AR81" i="10"/>
  <c r="AR80" i="10" s="1"/>
  <c r="AJ81" i="10"/>
  <c r="AJ80" i="10" s="1"/>
  <c r="W81" i="10"/>
  <c r="W80" i="10" s="1"/>
  <c r="O81" i="10"/>
  <c r="O80" i="10" s="1"/>
  <c r="H81" i="10"/>
  <c r="H80" i="10" s="1"/>
  <c r="BD81" i="10"/>
  <c r="BD80" i="10" s="1"/>
  <c r="AI81" i="10"/>
  <c r="AI80" i="10" s="1"/>
  <c r="AB81" i="10"/>
  <c r="AB80" i="10" s="1"/>
  <c r="T81" i="10"/>
  <c r="T80" i="10" s="1"/>
  <c r="G81" i="10"/>
  <c r="BC81" i="10"/>
  <c r="BC80" i="10" s="1"/>
  <c r="AU81" i="10"/>
  <c r="AU80" i="10" s="1"/>
  <c r="AN81" i="10"/>
  <c r="AN80" i="10" s="1"/>
  <c r="S81" i="10"/>
  <c r="S80" i="10" s="1"/>
  <c r="L81" i="10"/>
  <c r="L80" i="10" s="1"/>
  <c r="E87" i="10"/>
  <c r="E39" i="9"/>
  <c r="AO127" i="9" s="1"/>
  <c r="AW84" i="9"/>
  <c r="AX84" i="9"/>
  <c r="AY84" i="9"/>
  <c r="AZ84" i="9"/>
  <c r="BA84" i="9"/>
  <c r="BB84" i="9"/>
  <c r="BC84" i="9"/>
  <c r="BD84" i="9"/>
  <c r="BE84" i="9"/>
  <c r="BF84" i="9"/>
  <c r="BG84" i="9"/>
  <c r="BH84" i="9"/>
  <c r="AW90" i="9"/>
  <c r="AX90" i="9"/>
  <c r="AY90" i="9"/>
  <c r="AZ90" i="9"/>
  <c r="BA90" i="9"/>
  <c r="BB90" i="9"/>
  <c r="BC90" i="9"/>
  <c r="BD90" i="9"/>
  <c r="BE90" i="9"/>
  <c r="BF90" i="9"/>
  <c r="BG90" i="9"/>
  <c r="BH90" i="9"/>
  <c r="BA89" i="9"/>
  <c r="BB89" i="9"/>
  <c r="BC89" i="9"/>
  <c r="BD89" i="9"/>
  <c r="BE89" i="9"/>
  <c r="BF89" i="9"/>
  <c r="BG89" i="9"/>
  <c r="BH89" i="9"/>
  <c r="AW88" i="9"/>
  <c r="AX88" i="9"/>
  <c r="AY88" i="9"/>
  <c r="AZ88" i="9"/>
  <c r="BA88" i="9"/>
  <c r="BB88" i="9"/>
  <c r="BC88" i="9"/>
  <c r="BD88" i="9"/>
  <c r="BE88" i="9"/>
  <c r="BF88" i="9"/>
  <c r="BG88" i="9"/>
  <c r="BH88" i="9"/>
  <c r="AW87" i="9"/>
  <c r="AX87" i="9"/>
  <c r="AY87" i="9"/>
  <c r="AZ87" i="9"/>
  <c r="BA87" i="9"/>
  <c r="BB87" i="9"/>
  <c r="BC87" i="9"/>
  <c r="BD87" i="9"/>
  <c r="BE87" i="9"/>
  <c r="BF87" i="9"/>
  <c r="BG87" i="9"/>
  <c r="BH87" i="9"/>
  <c r="AW86" i="9"/>
  <c r="AX86" i="9"/>
  <c r="AY86" i="9"/>
  <c r="AZ86" i="9"/>
  <c r="BA86" i="9"/>
  <c r="BB86" i="9"/>
  <c r="BC86" i="9"/>
  <c r="BD86" i="9"/>
  <c r="BE86" i="9"/>
  <c r="BF86" i="9"/>
  <c r="BG86" i="9"/>
  <c r="BH86" i="9"/>
  <c r="AG85" i="9"/>
  <c r="AJ85" i="9"/>
  <c r="AK85" i="9"/>
  <c r="L22" i="9" s="1"/>
  <c r="AL85" i="9"/>
  <c r="M22" i="9" s="1"/>
  <c r="AM85" i="9"/>
  <c r="AN85" i="9"/>
  <c r="AO85" i="9"/>
  <c r="AP85" i="9"/>
  <c r="AQ85" i="9"/>
  <c r="AR85" i="9"/>
  <c r="AW85" i="9"/>
  <c r="AX85" i="9"/>
  <c r="AY85" i="9"/>
  <c r="AZ85" i="9"/>
  <c r="BA85" i="9"/>
  <c r="BB85" i="9"/>
  <c r="BC85" i="9"/>
  <c r="BD85" i="9"/>
  <c r="BE85" i="9"/>
  <c r="BF85" i="9"/>
  <c r="BG85" i="9"/>
  <c r="BH85" i="9"/>
  <c r="K21" i="9"/>
  <c r="K23" i="9"/>
  <c r="K24" i="9"/>
  <c r="K25" i="9"/>
  <c r="K26" i="9"/>
  <c r="K27" i="9"/>
  <c r="K30" i="9"/>
  <c r="K31" i="9"/>
  <c r="K32" i="9"/>
  <c r="K33" i="9"/>
  <c r="J30" i="9"/>
  <c r="J31" i="9"/>
  <c r="J32" i="9"/>
  <c r="J33" i="9"/>
  <c r="I30" i="9"/>
  <c r="I31" i="9"/>
  <c r="I32" i="9"/>
  <c r="I33" i="9"/>
  <c r="H30" i="9"/>
  <c r="H31" i="9"/>
  <c r="H32" i="9"/>
  <c r="H33" i="9"/>
  <c r="G30" i="9"/>
  <c r="G31" i="9"/>
  <c r="G32" i="9"/>
  <c r="G33" i="9"/>
  <c r="F30" i="9"/>
  <c r="F31" i="9"/>
  <c r="F32" i="9"/>
  <c r="F33" i="9"/>
  <c r="D21" i="9"/>
  <c r="D23" i="9"/>
  <c r="D24" i="9"/>
  <c r="D25" i="9"/>
  <c r="D26" i="9"/>
  <c r="D27" i="9"/>
  <c r="D30" i="9"/>
  <c r="D31" i="9"/>
  <c r="D32" i="9"/>
  <c r="D33" i="9"/>
  <c r="E30" i="9"/>
  <c r="E31" i="9"/>
  <c r="E32" i="9"/>
  <c r="E33" i="9"/>
  <c r="K19" i="9"/>
  <c r="AW82" i="9"/>
  <c r="AX82" i="9"/>
  <c r="AY82" i="9"/>
  <c r="AY83" i="9" s="1"/>
  <c r="AZ82" i="9"/>
  <c r="BA82" i="9"/>
  <c r="BA92" i="9" s="1"/>
  <c r="BB82" i="9"/>
  <c r="BC82" i="9"/>
  <c r="BD82" i="9"/>
  <c r="BE82" i="9"/>
  <c r="BE92" i="9" s="1"/>
  <c r="BF82" i="9"/>
  <c r="BF92" i="9" s="1"/>
  <c r="BG82" i="9"/>
  <c r="BH82" i="9"/>
  <c r="D29" i="9"/>
  <c r="Y81" i="10"/>
  <c r="Y80" i="10" s="1"/>
  <c r="J48" i="10"/>
  <c r="J47" i="10" s="1"/>
  <c r="J46" i="10" s="1"/>
  <c r="AG81" i="10"/>
  <c r="AG80" i="10" s="1"/>
  <c r="L48" i="10"/>
  <c r="L47" i="10" s="1"/>
  <c r="L46" i="10" s="1"/>
  <c r="I81" i="10"/>
  <c r="I80" i="10" s="1"/>
  <c r="F48" i="10"/>
  <c r="F47" i="10" s="1"/>
  <c r="F46" i="10" s="1"/>
  <c r="E81" i="10"/>
  <c r="E80" i="10" s="1"/>
  <c r="D82" i="10"/>
  <c r="E48" i="10"/>
  <c r="M81" i="10"/>
  <c r="M80" i="10" s="1"/>
  <c r="G48" i="10"/>
  <c r="G47" i="10" s="1"/>
  <c r="G46" i="10" s="1"/>
  <c r="AO81" i="10"/>
  <c r="AO80" i="10" s="1"/>
  <c r="N48" i="10"/>
  <c r="N47" i="10" s="1"/>
  <c r="N46" i="10" s="1"/>
  <c r="Q81" i="10"/>
  <c r="Q80" i="10" s="1"/>
  <c r="H48" i="10"/>
  <c r="H47" i="10" s="1"/>
  <c r="H46" i="10" s="1"/>
  <c r="AS81" i="10"/>
  <c r="AS80" i="10" s="1"/>
  <c r="O48" i="10"/>
  <c r="O47" i="10" s="1"/>
  <c r="O46" i="10" s="1"/>
  <c r="BA81" i="10"/>
  <c r="BA80" i="10" s="1"/>
  <c r="Q48" i="10"/>
  <c r="Q47" i="10" s="1"/>
  <c r="Q46" i="10" s="1"/>
  <c r="AW81" i="10"/>
  <c r="AW80" i="10" s="1"/>
  <c r="P48" i="10"/>
  <c r="P47" i="10" s="1"/>
  <c r="P46" i="10" s="1"/>
  <c r="AK81" i="10"/>
  <c r="AK80" i="10" s="1"/>
  <c r="M48" i="10"/>
  <c r="M47" i="10" s="1"/>
  <c r="M46" i="10" s="1"/>
  <c r="AC81" i="10"/>
  <c r="AC80" i="10" s="1"/>
  <c r="K48" i="10"/>
  <c r="K47" i="10" s="1"/>
  <c r="K46" i="10" s="1"/>
  <c r="BE81" i="10"/>
  <c r="BE80" i="10" s="1"/>
  <c r="R48" i="10"/>
  <c r="R47" i="10" s="1"/>
  <c r="R46" i="10" s="1"/>
  <c r="U81" i="10"/>
  <c r="U80" i="10" s="1"/>
  <c r="I48" i="10"/>
  <c r="I47" i="10" s="1"/>
  <c r="I46" i="10" s="1"/>
  <c r="D19" i="9"/>
  <c r="K20" i="9"/>
  <c r="D20" i="9"/>
  <c r="K29" i="9"/>
  <c r="E53" i="9"/>
  <c r="T141" i="9" s="1"/>
  <c r="E52" i="9"/>
  <c r="L140" i="9" s="1"/>
  <c r="E51" i="9"/>
  <c r="E50" i="9"/>
  <c r="AN138" i="9" s="1"/>
  <c r="E49" i="9"/>
  <c r="N137" i="9" s="1"/>
  <c r="E47" i="9"/>
  <c r="AI135" i="9" s="1"/>
  <c r="E46" i="9"/>
  <c r="AM134" i="9" s="1"/>
  <c r="E45" i="9"/>
  <c r="AS133" i="9" s="1"/>
  <c r="E44" i="9"/>
  <c r="AL132" i="9" s="1"/>
  <c r="E43" i="9"/>
  <c r="AU131" i="9" s="1"/>
  <c r="E42" i="9"/>
  <c r="G130" i="9" s="1"/>
  <c r="E41" i="9"/>
  <c r="O129" i="9" s="1"/>
  <c r="E40" i="9"/>
  <c r="O128" i="9" s="1"/>
  <c r="AV138" i="9"/>
  <c r="BC138" i="9"/>
  <c r="E138" i="9"/>
  <c r="Z138" i="9"/>
  <c r="G89" i="6"/>
  <c r="O184" i="1"/>
  <c r="O183" i="1" s="1"/>
  <c r="G135" i="3"/>
  <c r="E53" i="7"/>
  <c r="E52" i="7" s="1"/>
  <c r="F53" i="7"/>
  <c r="F52" i="7" s="1"/>
  <c r="G53" i="7"/>
  <c r="G52" i="7" s="1"/>
  <c r="H53" i="7"/>
  <c r="H52" i="7" s="1"/>
  <c r="I53" i="7"/>
  <c r="I52" i="7" s="1"/>
  <c r="J53" i="7"/>
  <c r="J52" i="7"/>
  <c r="K53" i="7"/>
  <c r="K52" i="7" s="1"/>
  <c r="L53" i="7"/>
  <c r="M53" i="7"/>
  <c r="M52" i="7"/>
  <c r="N53" i="7"/>
  <c r="N52" i="7" s="1"/>
  <c r="O53" i="7"/>
  <c r="P53" i="7"/>
  <c r="P52" i="7" s="1"/>
  <c r="Q53" i="7"/>
  <c r="Q52" i="7" s="1"/>
  <c r="R53" i="7"/>
  <c r="R52" i="7" s="1"/>
  <c r="S53" i="7"/>
  <c r="S52" i="7" s="1"/>
  <c r="T53" i="7"/>
  <c r="T52" i="7" s="1"/>
  <c r="U53" i="7"/>
  <c r="V53" i="7"/>
  <c r="V52" i="7" s="1"/>
  <c r="W53" i="7"/>
  <c r="W52" i="7" s="1"/>
  <c r="X53" i="7"/>
  <c r="X52" i="7" s="1"/>
  <c r="Y53" i="7"/>
  <c r="Y52" i="7" s="1"/>
  <c r="Z53" i="7"/>
  <c r="Z52" i="7" s="1"/>
  <c r="AA53" i="7"/>
  <c r="AA52" i="7" s="1"/>
  <c r="AB53" i="7"/>
  <c r="AB52" i="7" s="1"/>
  <c r="AC53" i="7"/>
  <c r="AC52" i="7" s="1"/>
  <c r="AD53" i="7"/>
  <c r="AD52" i="7" s="1"/>
  <c r="AE53" i="7"/>
  <c r="AE52" i="7" s="1"/>
  <c r="AF53" i="7"/>
  <c r="AF52" i="7" s="1"/>
  <c r="AG53" i="7"/>
  <c r="AG52" i="7" s="1"/>
  <c r="AH53" i="7"/>
  <c r="AH52" i="7" s="1"/>
  <c r="AI53" i="7"/>
  <c r="AI52" i="7" s="1"/>
  <c r="AJ53" i="7"/>
  <c r="AJ52" i="7" s="1"/>
  <c r="AK53" i="7"/>
  <c r="AK52" i="7" s="1"/>
  <c r="AL53" i="7"/>
  <c r="AL52" i="7" s="1"/>
  <c r="AM53" i="7"/>
  <c r="AM52" i="7" s="1"/>
  <c r="AN53" i="7"/>
  <c r="AN52" i="7" s="1"/>
  <c r="AO53" i="7"/>
  <c r="AO52" i="7" s="1"/>
  <c r="AP53" i="7"/>
  <c r="AQ53" i="7"/>
  <c r="AQ52" i="7" s="1"/>
  <c r="AR53" i="7"/>
  <c r="AR52" i="7" s="1"/>
  <c r="AS53" i="7"/>
  <c r="AS52" i="7" s="1"/>
  <c r="AT53" i="7"/>
  <c r="AU53" i="7"/>
  <c r="AU52" i="7" s="1"/>
  <c r="AV53" i="7"/>
  <c r="AV52" i="7" s="1"/>
  <c r="AW53" i="7"/>
  <c r="AW52" i="7" s="1"/>
  <c r="AX53" i="7"/>
  <c r="AX52" i="7" s="1"/>
  <c r="AY53" i="7"/>
  <c r="AZ53" i="7"/>
  <c r="AZ52" i="7" s="1"/>
  <c r="BA53" i="7"/>
  <c r="BB53" i="7"/>
  <c r="BB52" i="7" s="1"/>
  <c r="BC53" i="7"/>
  <c r="BC52" i="7" s="1"/>
  <c r="BD53" i="7"/>
  <c r="BD52" i="7" s="1"/>
  <c r="BE53" i="7"/>
  <c r="BF53" i="7"/>
  <c r="BF52" i="7" s="1"/>
  <c r="BG53" i="7"/>
  <c r="BG52" i="7" s="1"/>
  <c r="BH53" i="7"/>
  <c r="BH52" i="7" s="1"/>
  <c r="N51" i="7"/>
  <c r="AD51" i="7"/>
  <c r="AT51" i="7"/>
  <c r="E46" i="7"/>
  <c r="U50" i="7"/>
  <c r="AK50" i="7"/>
  <c r="BA50" i="7"/>
  <c r="L49" i="7"/>
  <c r="AB49" i="7"/>
  <c r="AR49" i="7"/>
  <c r="BH49" i="7"/>
  <c r="S46" i="7"/>
  <c r="AI46" i="7"/>
  <c r="AY46" i="7"/>
  <c r="L44" i="7"/>
  <c r="AB44" i="7"/>
  <c r="AR44" i="7"/>
  <c r="BH44" i="7"/>
  <c r="L45" i="7"/>
  <c r="P45" i="7"/>
  <c r="T45" i="7"/>
  <c r="X45" i="7"/>
  <c r="AB45" i="7"/>
  <c r="AF45" i="7"/>
  <c r="AJ45" i="7"/>
  <c r="AN45" i="7"/>
  <c r="AR45" i="7"/>
  <c r="AV45" i="7"/>
  <c r="AZ45" i="7"/>
  <c r="BD45" i="7"/>
  <c r="BH45" i="7"/>
  <c r="R55" i="7"/>
  <c r="R54" i="7" s="1"/>
  <c r="F51" i="7"/>
  <c r="O46" i="7"/>
  <c r="AT108" i="6"/>
  <c r="BC108" i="6"/>
  <c r="AL106" i="6"/>
  <c r="AU106" i="6"/>
  <c r="BE106" i="6"/>
  <c r="T105" i="6"/>
  <c r="AD105" i="6"/>
  <c r="AN105" i="6"/>
  <c r="BF105" i="6"/>
  <c r="M104" i="6"/>
  <c r="W104" i="6"/>
  <c r="AQ104" i="6"/>
  <c r="AY104" i="6"/>
  <c r="BH104" i="6"/>
  <c r="AY103" i="6"/>
  <c r="BG103" i="6"/>
  <c r="AP90" i="6"/>
  <c r="X89" i="6"/>
  <c r="BC89" i="6"/>
  <c r="AB88" i="6"/>
  <c r="BD88" i="6"/>
  <c r="BD87" i="6"/>
  <c r="AQ84" i="6"/>
  <c r="AX84" i="6"/>
  <c r="BE84" i="6"/>
  <c r="AJ82" i="6"/>
  <c r="AP82" i="6"/>
  <c r="AW82" i="6"/>
  <c r="BE82" i="6"/>
  <c r="I81" i="6"/>
  <c r="O81" i="6"/>
  <c r="W81" i="6"/>
  <c r="AD81" i="6"/>
  <c r="AI81" i="6"/>
  <c r="AO81" i="6"/>
  <c r="AT81" i="6"/>
  <c r="AY81" i="6"/>
  <c r="BE81" i="6"/>
  <c r="L80" i="6"/>
  <c r="R80" i="6"/>
  <c r="W80" i="6"/>
  <c r="AB80" i="6"/>
  <c r="AH80" i="6"/>
  <c r="AM80" i="6"/>
  <c r="AR80" i="6"/>
  <c r="AX80" i="6"/>
  <c r="BC80" i="6"/>
  <c r="BH80" i="6"/>
  <c r="AW79" i="6"/>
  <c r="AX79" i="6"/>
  <c r="AY79" i="6"/>
  <c r="BB79" i="6"/>
  <c r="BC79" i="6"/>
  <c r="BE79" i="6"/>
  <c r="BG79" i="6"/>
  <c r="AX75" i="6"/>
  <c r="AZ75" i="6"/>
  <c r="BC75" i="6"/>
  <c r="BF75" i="6"/>
  <c r="BG75" i="6"/>
  <c r="D100" i="6"/>
  <c r="D99" i="6"/>
  <c r="D98" i="6"/>
  <c r="D97" i="6"/>
  <c r="D96" i="6"/>
  <c r="D95" i="6"/>
  <c r="D94" i="6"/>
  <c r="BH93" i="6"/>
  <c r="BG93" i="6"/>
  <c r="BF93" i="6"/>
  <c r="BE93" i="6"/>
  <c r="BD93" i="6"/>
  <c r="BC93" i="6"/>
  <c r="BB93" i="6"/>
  <c r="BA93" i="6"/>
  <c r="AZ93" i="6"/>
  <c r="AY93" i="6"/>
  <c r="AX93" i="6"/>
  <c r="AW93" i="6"/>
  <c r="AV93" i="6"/>
  <c r="AU93" i="6"/>
  <c r="AT93" i="6"/>
  <c r="AS93" i="6"/>
  <c r="AR93" i="6"/>
  <c r="AQ93" i="6"/>
  <c r="AP93" i="6"/>
  <c r="AO93" i="6"/>
  <c r="AN93" i="6"/>
  <c r="AM93" i="6"/>
  <c r="AL93" i="6"/>
  <c r="AK93" i="6"/>
  <c r="AJ93" i="6"/>
  <c r="AI93" i="6"/>
  <c r="AH93" i="6"/>
  <c r="AG93" i="6"/>
  <c r="AF93" i="6"/>
  <c r="AE93" i="6"/>
  <c r="AD93" i="6"/>
  <c r="AC93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1" i="6"/>
  <c r="D83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AH90" i="6"/>
  <c r="E42" i="5"/>
  <c r="F42" i="5" s="1"/>
  <c r="F40" i="5" s="1"/>
  <c r="AZ64" i="5" s="1"/>
  <c r="E41" i="5"/>
  <c r="G12" i="5"/>
  <c r="G13" i="5"/>
  <c r="G14" i="5"/>
  <c r="G15" i="5"/>
  <c r="G16" i="5"/>
  <c r="G17" i="5"/>
  <c r="G11" i="5"/>
  <c r="F41" i="5"/>
  <c r="D30" i="5"/>
  <c r="G24" i="5"/>
  <c r="G23" i="5" s="1"/>
  <c r="G22" i="5"/>
  <c r="G21" i="5"/>
  <c r="G20" i="5"/>
  <c r="G19" i="5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B55" i="7"/>
  <c r="BB54" i="7" s="1"/>
  <c r="F55" i="7"/>
  <c r="BG45" i="7"/>
  <c r="BC45" i="7"/>
  <c r="AY45" i="7"/>
  <c r="AU45" i="7"/>
  <c r="AQ45" i="7"/>
  <c r="AM45" i="7"/>
  <c r="AI45" i="7"/>
  <c r="AE45" i="7"/>
  <c r="AA45" i="7"/>
  <c r="W45" i="7"/>
  <c r="S45" i="7"/>
  <c r="O45" i="7"/>
  <c r="K45" i="7"/>
  <c r="BD44" i="7"/>
  <c r="AN44" i="7"/>
  <c r="X44" i="7"/>
  <c r="H44" i="7"/>
  <c r="AU46" i="7"/>
  <c r="AE46" i="7"/>
  <c r="BD49" i="7"/>
  <c r="AN49" i="7"/>
  <c r="X49" i="7"/>
  <c r="H49" i="7"/>
  <c r="AW50" i="7"/>
  <c r="AG50" i="7"/>
  <c r="Q50" i="7"/>
  <c r="BF51" i="7"/>
  <c r="AP51" i="7"/>
  <c r="Z51" i="7"/>
  <c r="J51" i="7"/>
  <c r="AX55" i="7"/>
  <c r="AH55" i="7"/>
  <c r="AH54" i="7" s="1"/>
  <c r="G55" i="7"/>
  <c r="G54" i="7" s="1"/>
  <c r="K55" i="7"/>
  <c r="K54" i="7" s="1"/>
  <c r="O55" i="7"/>
  <c r="O54" i="7" s="1"/>
  <c r="S55" i="7"/>
  <c r="S54" i="7" s="1"/>
  <c r="W55" i="7"/>
  <c r="W54" i="7" s="1"/>
  <c r="AA55" i="7"/>
  <c r="AA54" i="7" s="1"/>
  <c r="AE55" i="7"/>
  <c r="AE54" i="7" s="1"/>
  <c r="AI55" i="7"/>
  <c r="AM55" i="7"/>
  <c r="AM54" i="7" s="1"/>
  <c r="AQ55" i="7"/>
  <c r="AQ54" i="7" s="1"/>
  <c r="AU55" i="7"/>
  <c r="AU54" i="7" s="1"/>
  <c r="AY55" i="7"/>
  <c r="AY54" i="7" s="1"/>
  <c r="BC55" i="7"/>
  <c r="BC54" i="7" s="1"/>
  <c r="BG55" i="7"/>
  <c r="BG54" i="7" s="1"/>
  <c r="H55" i="7"/>
  <c r="H54" i="7" s="1"/>
  <c r="L55" i="7"/>
  <c r="P55" i="7"/>
  <c r="P54" i="7" s="1"/>
  <c r="T55" i="7"/>
  <c r="T54" i="7" s="1"/>
  <c r="X55" i="7"/>
  <c r="AB55" i="7"/>
  <c r="AB54" i="7" s="1"/>
  <c r="AF55" i="7"/>
  <c r="AF54" i="7" s="1"/>
  <c r="AJ55" i="7"/>
  <c r="AJ54" i="7" s="1"/>
  <c r="AN55" i="7"/>
  <c r="AN54" i="7" s="1"/>
  <c r="AR55" i="7"/>
  <c r="AV55" i="7"/>
  <c r="AV54" i="7" s="1"/>
  <c r="AZ55" i="7"/>
  <c r="AZ54" i="7" s="1"/>
  <c r="BD55" i="7"/>
  <c r="BD54" i="7" s="1"/>
  <c r="BH55" i="7"/>
  <c r="BH54" i="7" s="1"/>
  <c r="I55" i="7"/>
  <c r="I54" i="7" s="1"/>
  <c r="M55" i="7"/>
  <c r="M54" i="7" s="1"/>
  <c r="Q55" i="7"/>
  <c r="Q54" i="7" s="1"/>
  <c r="U55" i="7"/>
  <c r="U54" i="7" s="1"/>
  <c r="Y55" i="7"/>
  <c r="AC55" i="7"/>
  <c r="AC54" i="7" s="1"/>
  <c r="AG55" i="7"/>
  <c r="AG54" i="7" s="1"/>
  <c r="AK55" i="7"/>
  <c r="AK54" i="7" s="1"/>
  <c r="AO55" i="7"/>
  <c r="AO54" i="7" s="1"/>
  <c r="AS55" i="7"/>
  <c r="AS54" i="7" s="1"/>
  <c r="AW55" i="7"/>
  <c r="AW54" i="7" s="1"/>
  <c r="BA55" i="7"/>
  <c r="BE55" i="7"/>
  <c r="BE54" i="7" s="1"/>
  <c r="E55" i="7"/>
  <c r="E54" i="7" s="1"/>
  <c r="V55" i="7"/>
  <c r="V54" i="7" s="1"/>
  <c r="E45" i="7"/>
  <c r="H46" i="7"/>
  <c r="L46" i="7"/>
  <c r="P46" i="7"/>
  <c r="T46" i="7"/>
  <c r="X46" i="7"/>
  <c r="AB46" i="7"/>
  <c r="AF46" i="7"/>
  <c r="AJ46" i="7"/>
  <c r="AN46" i="7"/>
  <c r="AR46" i="7"/>
  <c r="AV46" i="7"/>
  <c r="AZ46" i="7"/>
  <c r="BD46" i="7"/>
  <c r="BH46" i="7"/>
  <c r="I44" i="7"/>
  <c r="M44" i="7"/>
  <c r="Q44" i="7"/>
  <c r="U44" i="7"/>
  <c r="Y44" i="7"/>
  <c r="AC44" i="7"/>
  <c r="AG44" i="7"/>
  <c r="AK44" i="7"/>
  <c r="AO44" i="7"/>
  <c r="AS44" i="7"/>
  <c r="AW44" i="7"/>
  <c r="BA44" i="7"/>
  <c r="BE44" i="7"/>
  <c r="F45" i="7"/>
  <c r="E44" i="7"/>
  <c r="I46" i="7"/>
  <c r="M46" i="7"/>
  <c r="Q46" i="7"/>
  <c r="U46" i="7"/>
  <c r="Y46" i="7"/>
  <c r="AC46" i="7"/>
  <c r="AG46" i="7"/>
  <c r="AK46" i="7"/>
  <c r="AO46" i="7"/>
  <c r="AS46" i="7"/>
  <c r="AW46" i="7"/>
  <c r="BA46" i="7"/>
  <c r="BE46" i="7"/>
  <c r="F44" i="7"/>
  <c r="J44" i="7"/>
  <c r="N44" i="7"/>
  <c r="R44" i="7"/>
  <c r="V44" i="7"/>
  <c r="Z44" i="7"/>
  <c r="AD44" i="7"/>
  <c r="AH44" i="7"/>
  <c r="AL44" i="7"/>
  <c r="AP44" i="7"/>
  <c r="AT44" i="7"/>
  <c r="AX44" i="7"/>
  <c r="BB44" i="7"/>
  <c r="BF44" i="7"/>
  <c r="G45" i="7"/>
  <c r="F46" i="7"/>
  <c r="J46" i="7"/>
  <c r="N46" i="7"/>
  <c r="R46" i="7"/>
  <c r="V46" i="7"/>
  <c r="Z46" i="7"/>
  <c r="AD46" i="7"/>
  <c r="AH46" i="7"/>
  <c r="AL46" i="7"/>
  <c r="AP46" i="7"/>
  <c r="AT46" i="7"/>
  <c r="AX46" i="7"/>
  <c r="BB46" i="7"/>
  <c r="BF46" i="7"/>
  <c r="G44" i="7"/>
  <c r="K44" i="7"/>
  <c r="O44" i="7"/>
  <c r="S44" i="7"/>
  <c r="W44" i="7"/>
  <c r="AA44" i="7"/>
  <c r="AE44" i="7"/>
  <c r="AI44" i="7"/>
  <c r="AM44" i="7"/>
  <c r="AQ44" i="7"/>
  <c r="AU44" i="7"/>
  <c r="AY44" i="7"/>
  <c r="BC44" i="7"/>
  <c r="BG44" i="7"/>
  <c r="H45" i="7"/>
  <c r="BF45" i="7"/>
  <c r="BB45" i="7"/>
  <c r="AX45" i="7"/>
  <c r="AT45" i="7"/>
  <c r="AP45" i="7"/>
  <c r="AL45" i="7"/>
  <c r="AH45" i="7"/>
  <c r="AD45" i="7"/>
  <c r="Z45" i="7"/>
  <c r="V45" i="7"/>
  <c r="R45" i="7"/>
  <c r="N45" i="7"/>
  <c r="J45" i="7"/>
  <c r="AZ44" i="7"/>
  <c r="AJ44" i="7"/>
  <c r="T44" i="7"/>
  <c r="BG46" i="7"/>
  <c r="AQ46" i="7"/>
  <c r="AA46" i="7"/>
  <c r="K46" i="7"/>
  <c r="AZ49" i="7"/>
  <c r="AJ49" i="7"/>
  <c r="T49" i="7"/>
  <c r="E50" i="7"/>
  <c r="AS50" i="7"/>
  <c r="AC50" i="7"/>
  <c r="M50" i="7"/>
  <c r="BB51" i="7"/>
  <c r="AL51" i="7"/>
  <c r="V51" i="7"/>
  <c r="AT55" i="7"/>
  <c r="AT54" i="7" s="1"/>
  <c r="AD55" i="7"/>
  <c r="AD54" i="7" s="1"/>
  <c r="N55" i="7"/>
  <c r="N54" i="7" s="1"/>
  <c r="AL55" i="7"/>
  <c r="G51" i="7"/>
  <c r="K51" i="7"/>
  <c r="O51" i="7"/>
  <c r="S51" i="7"/>
  <c r="W51" i="7"/>
  <c r="AA51" i="7"/>
  <c r="AE51" i="7"/>
  <c r="AI51" i="7"/>
  <c r="AM51" i="7"/>
  <c r="AQ51" i="7"/>
  <c r="AU51" i="7"/>
  <c r="AY51" i="7"/>
  <c r="BC51" i="7"/>
  <c r="BG51" i="7"/>
  <c r="F50" i="7"/>
  <c r="J50" i="7"/>
  <c r="N50" i="7"/>
  <c r="R50" i="7"/>
  <c r="V50" i="7"/>
  <c r="Z50" i="7"/>
  <c r="AD50" i="7"/>
  <c r="AH50" i="7"/>
  <c r="AL50" i="7"/>
  <c r="AP50" i="7"/>
  <c r="AT50" i="7"/>
  <c r="AX50" i="7"/>
  <c r="BB50" i="7"/>
  <c r="BF50" i="7"/>
  <c r="I49" i="7"/>
  <c r="M49" i="7"/>
  <c r="Q49" i="7"/>
  <c r="U49" i="7"/>
  <c r="Y49" i="7"/>
  <c r="AC49" i="7"/>
  <c r="AG49" i="7"/>
  <c r="AK49" i="7"/>
  <c r="AO49" i="7"/>
  <c r="AS49" i="7"/>
  <c r="AW49" i="7"/>
  <c r="BA49" i="7"/>
  <c r="BE49" i="7"/>
  <c r="E49" i="7"/>
  <c r="E48" i="7" s="1"/>
  <c r="E47" i="7" s="1"/>
  <c r="H51" i="7"/>
  <c r="L51" i="7"/>
  <c r="P51" i="7"/>
  <c r="T51" i="7"/>
  <c r="X51" i="7"/>
  <c r="AB51" i="7"/>
  <c r="AF51" i="7"/>
  <c r="AJ51" i="7"/>
  <c r="AN51" i="7"/>
  <c r="AR51" i="7"/>
  <c r="AV51" i="7"/>
  <c r="AZ51" i="7"/>
  <c r="BD51" i="7"/>
  <c r="BH51" i="7"/>
  <c r="G50" i="7"/>
  <c r="K50" i="7"/>
  <c r="O50" i="7"/>
  <c r="S50" i="7"/>
  <c r="W50" i="7"/>
  <c r="AA50" i="7"/>
  <c r="AE50" i="7"/>
  <c r="AI50" i="7"/>
  <c r="AM50" i="7"/>
  <c r="AQ50" i="7"/>
  <c r="AU50" i="7"/>
  <c r="AY50" i="7"/>
  <c r="BC50" i="7"/>
  <c r="BG50" i="7"/>
  <c r="F49" i="7"/>
  <c r="J49" i="7"/>
  <c r="N49" i="7"/>
  <c r="R49" i="7"/>
  <c r="V49" i="7"/>
  <c r="Z49" i="7"/>
  <c r="AD49" i="7"/>
  <c r="AH49" i="7"/>
  <c r="AL49" i="7"/>
  <c r="AL48" i="7" s="1"/>
  <c r="AL47" i="7" s="1"/>
  <c r="AP49" i="7"/>
  <c r="AT49" i="7"/>
  <c r="AX49" i="7"/>
  <c r="BB49" i="7"/>
  <c r="BF49" i="7"/>
  <c r="I51" i="7"/>
  <c r="M51" i="7"/>
  <c r="Q51" i="7"/>
  <c r="U51" i="7"/>
  <c r="Y51" i="7"/>
  <c r="AC51" i="7"/>
  <c r="AG51" i="7"/>
  <c r="AK51" i="7"/>
  <c r="AO51" i="7"/>
  <c r="AS51" i="7"/>
  <c r="AW51" i="7"/>
  <c r="BA51" i="7"/>
  <c r="BE51" i="7"/>
  <c r="E51" i="7"/>
  <c r="H50" i="7"/>
  <c r="L50" i="7"/>
  <c r="P50" i="7"/>
  <c r="T50" i="7"/>
  <c r="X50" i="7"/>
  <c r="AB50" i="7"/>
  <c r="AF50" i="7"/>
  <c r="AJ50" i="7"/>
  <c r="AN50" i="7"/>
  <c r="AR50" i="7"/>
  <c r="AV50" i="7"/>
  <c r="AZ50" i="7"/>
  <c r="BD50" i="7"/>
  <c r="BH50" i="7"/>
  <c r="G49" i="7"/>
  <c r="K49" i="7"/>
  <c r="O49" i="7"/>
  <c r="S49" i="7"/>
  <c r="S48" i="7" s="1"/>
  <c r="S47" i="7" s="1"/>
  <c r="W49" i="7"/>
  <c r="AA49" i="7"/>
  <c r="AE49" i="7"/>
  <c r="AI49" i="7"/>
  <c r="AI48" i="7" s="1"/>
  <c r="AI47" i="7" s="1"/>
  <c r="AM49" i="7"/>
  <c r="AM48" i="7" s="1"/>
  <c r="AM47" i="7" s="1"/>
  <c r="AQ49" i="7"/>
  <c r="AU49" i="7"/>
  <c r="AY49" i="7"/>
  <c r="BC49" i="7"/>
  <c r="BC48" i="7" s="1"/>
  <c r="BC47" i="7" s="1"/>
  <c r="BG49" i="7"/>
  <c r="BE45" i="7"/>
  <c r="BA45" i="7"/>
  <c r="AW45" i="7"/>
  <c r="AS45" i="7"/>
  <c r="AO45" i="7"/>
  <c r="AK45" i="7"/>
  <c r="AG45" i="7"/>
  <c r="AC45" i="7"/>
  <c r="Y45" i="7"/>
  <c r="U45" i="7"/>
  <c r="Q45" i="7"/>
  <c r="M45" i="7"/>
  <c r="I45" i="7"/>
  <c r="AV44" i="7"/>
  <c r="AF44" i="7"/>
  <c r="P44" i="7"/>
  <c r="BC46" i="7"/>
  <c r="AM46" i="7"/>
  <c r="W46" i="7"/>
  <c r="G46" i="7"/>
  <c r="AV49" i="7"/>
  <c r="AF49" i="7"/>
  <c r="P49" i="7"/>
  <c r="BE50" i="7"/>
  <c r="AO50" i="7"/>
  <c r="Y50" i="7"/>
  <c r="I50" i="7"/>
  <c r="AX51" i="7"/>
  <c r="AH51" i="7"/>
  <c r="R51" i="7"/>
  <c r="BF55" i="7"/>
  <c r="BF54" i="7" s="1"/>
  <c r="AP55" i="7"/>
  <c r="AP54" i="7" s="1"/>
  <c r="Z55" i="7"/>
  <c r="Z54" i="7" s="1"/>
  <c r="J55" i="7"/>
  <c r="J54" i="7" s="1"/>
  <c r="AW107" i="6"/>
  <c r="BA107" i="6"/>
  <c r="BE107" i="6"/>
  <c r="AZ107" i="6"/>
  <c r="BF107" i="6"/>
  <c r="AY107" i="6"/>
  <c r="BG107" i="6"/>
  <c r="AX107" i="6"/>
  <c r="BH107" i="6"/>
  <c r="BB107" i="6"/>
  <c r="BC107" i="6"/>
  <c r="AP88" i="6"/>
  <c r="M88" i="6"/>
  <c r="AN89" i="6"/>
  <c r="AZ92" i="6"/>
  <c r="AW75" i="6"/>
  <c r="BA75" i="6"/>
  <c r="BE75" i="6"/>
  <c r="AY75" i="6"/>
  <c r="BD75" i="6"/>
  <c r="F108" i="6"/>
  <c r="AN108" i="6"/>
  <c r="AR108" i="6"/>
  <c r="AV108" i="6"/>
  <c r="AZ108" i="6"/>
  <c r="BD108" i="6"/>
  <c r="BH108" i="6"/>
  <c r="F106" i="6"/>
  <c r="AJ106" i="6"/>
  <c r="AN106" i="6"/>
  <c r="AR106" i="6"/>
  <c r="AV106" i="6"/>
  <c r="AZ106" i="6"/>
  <c r="BD106" i="6"/>
  <c r="BH106" i="6"/>
  <c r="I105" i="6"/>
  <c r="M105" i="6"/>
  <c r="Q105" i="6"/>
  <c r="U105" i="6"/>
  <c r="Y105" i="6"/>
  <c r="AC105" i="6"/>
  <c r="AG105" i="6"/>
  <c r="AK105" i="6"/>
  <c r="AO105" i="6"/>
  <c r="AS105" i="6"/>
  <c r="AW105" i="6"/>
  <c r="BA105" i="6"/>
  <c r="BE105" i="6"/>
  <c r="F104" i="6"/>
  <c r="J104" i="6"/>
  <c r="N104" i="6"/>
  <c r="R104" i="6"/>
  <c r="V104" i="6"/>
  <c r="Z104" i="6"/>
  <c r="AD104" i="6"/>
  <c r="AH104" i="6"/>
  <c r="AL104" i="6"/>
  <c r="AP104" i="6"/>
  <c r="AT104" i="6"/>
  <c r="AX104" i="6"/>
  <c r="BB104" i="6"/>
  <c r="BF104" i="6"/>
  <c r="AG103" i="6"/>
  <c r="AK103" i="6"/>
  <c r="AO103" i="6"/>
  <c r="AS103" i="6"/>
  <c r="AW103" i="6"/>
  <c r="BA103" i="6"/>
  <c r="BE103" i="6"/>
  <c r="E108" i="6"/>
  <c r="AL108" i="6"/>
  <c r="AQ108" i="6"/>
  <c r="AW108" i="6"/>
  <c r="BB108" i="6"/>
  <c r="BG108" i="6"/>
  <c r="AH106" i="6"/>
  <c r="AM106" i="6"/>
  <c r="AS106" i="6"/>
  <c r="AX106" i="6"/>
  <c r="BC106" i="6"/>
  <c r="F105" i="6"/>
  <c r="K105" i="6"/>
  <c r="P105" i="6"/>
  <c r="V105" i="6"/>
  <c r="AA105" i="6"/>
  <c r="AF105" i="6"/>
  <c r="AL105" i="6"/>
  <c r="AQ105" i="6"/>
  <c r="AV105" i="6"/>
  <c r="BB105" i="6"/>
  <c r="BG105" i="6"/>
  <c r="I104" i="6"/>
  <c r="O104" i="6"/>
  <c r="T104" i="6"/>
  <c r="Y104" i="6"/>
  <c r="AE104" i="6"/>
  <c r="AJ104" i="6"/>
  <c r="AO104" i="6"/>
  <c r="AU104" i="6"/>
  <c r="AZ104" i="6"/>
  <c r="BE104" i="6"/>
  <c r="AH103" i="6"/>
  <c r="AM103" i="6"/>
  <c r="AR103" i="6"/>
  <c r="AX103" i="6"/>
  <c r="BC103" i="6"/>
  <c r="BH103" i="6"/>
  <c r="E103" i="6"/>
  <c r="AP108" i="6"/>
  <c r="AX108" i="6"/>
  <c r="BE108" i="6"/>
  <c r="AK106" i="6"/>
  <c r="AQ106" i="6"/>
  <c r="AY106" i="6"/>
  <c r="BF106" i="6"/>
  <c r="J105" i="6"/>
  <c r="R105" i="6"/>
  <c r="X105" i="6"/>
  <c r="AE105" i="6"/>
  <c r="AM105" i="6"/>
  <c r="AT105" i="6"/>
  <c r="AZ105" i="6"/>
  <c r="BH105" i="6"/>
  <c r="L104" i="6"/>
  <c r="S104" i="6"/>
  <c r="AA104" i="6"/>
  <c r="AG104" i="6"/>
  <c r="AN104" i="6"/>
  <c r="AV104" i="6"/>
  <c r="BC104" i="6"/>
  <c r="F103" i="6"/>
  <c r="AN103" i="6"/>
  <c r="AU103" i="6"/>
  <c r="BB103" i="6"/>
  <c r="E104" i="6"/>
  <c r="AM108" i="6"/>
  <c r="AU108" i="6"/>
  <c r="BF108" i="6"/>
  <c r="AO106" i="6"/>
  <c r="AW106" i="6"/>
  <c r="BG106" i="6"/>
  <c r="N105" i="6"/>
  <c r="W105" i="6"/>
  <c r="AH105" i="6"/>
  <c r="AP105" i="6"/>
  <c r="AY105" i="6"/>
  <c r="P104" i="6"/>
  <c r="X104" i="6"/>
  <c r="AI104" i="6"/>
  <c r="AR104" i="6"/>
  <c r="BA104" i="6"/>
  <c r="AI103" i="6"/>
  <c r="AQ103" i="6"/>
  <c r="AZ103" i="6"/>
  <c r="E105" i="6"/>
  <c r="AO108" i="6"/>
  <c r="AY108" i="6"/>
  <c r="AG106" i="6"/>
  <c r="AP106" i="6"/>
  <c r="BA106" i="6"/>
  <c r="O105" i="6"/>
  <c r="Z105" i="6"/>
  <c r="AI105" i="6"/>
  <c r="AR105" i="6"/>
  <c r="BC105" i="6"/>
  <c r="H104" i="6"/>
  <c r="Q104" i="6"/>
  <c r="AB104" i="6"/>
  <c r="AK104" i="6"/>
  <c r="AS104" i="6"/>
  <c r="BD104" i="6"/>
  <c r="AJ103" i="6"/>
  <c r="AT103" i="6"/>
  <c r="BD103" i="6"/>
  <c r="E106" i="6"/>
  <c r="AS108" i="6"/>
  <c r="BA108" i="6"/>
  <c r="AI106" i="6"/>
  <c r="AT106" i="6"/>
  <c r="BB106" i="6"/>
  <c r="H105" i="6"/>
  <c r="S105" i="6"/>
  <c r="AB105" i="6"/>
  <c r="AJ105" i="6"/>
  <c r="AU105" i="6"/>
  <c r="BD105" i="6"/>
  <c r="K104" i="6"/>
  <c r="U104" i="6"/>
  <c r="AC104" i="6"/>
  <c r="AM104" i="6"/>
  <c r="AW104" i="6"/>
  <c r="BG104" i="6"/>
  <c r="AL103" i="6"/>
  <c r="AV103" i="6"/>
  <c r="BF103" i="6"/>
  <c r="BH75" i="6"/>
  <c r="BB75" i="6"/>
  <c r="E88" i="6"/>
  <c r="AH88" i="6"/>
  <c r="F88" i="6"/>
  <c r="AG89" i="6"/>
  <c r="AY90" i="6"/>
  <c r="AQ92" i="6"/>
  <c r="AP103" i="6"/>
  <c r="AF104" i="6"/>
  <c r="AX105" i="6"/>
  <c r="L105" i="6"/>
  <c r="BD107" i="6"/>
  <c r="AK108" i="6"/>
  <c r="AW88" i="6"/>
  <c r="U88" i="6"/>
  <c r="AU89" i="6"/>
  <c r="P89" i="6"/>
  <c r="AK92" i="6"/>
  <c r="AO92" i="6"/>
  <c r="AS92" i="6"/>
  <c r="AW92" i="6"/>
  <c r="BA92" i="6"/>
  <c r="BE92" i="6"/>
  <c r="F90" i="6"/>
  <c r="AJ90" i="6"/>
  <c r="AN90" i="6"/>
  <c r="AR90" i="6"/>
  <c r="AV90" i="6"/>
  <c r="AZ90" i="6"/>
  <c r="BD90" i="6"/>
  <c r="BH90" i="6"/>
  <c r="I89" i="6"/>
  <c r="M89" i="6"/>
  <c r="Q89" i="6"/>
  <c r="U89" i="6"/>
  <c r="Y89" i="6"/>
  <c r="AN92" i="6"/>
  <c r="AT92" i="6"/>
  <c r="AY92" i="6"/>
  <c r="BD92" i="6"/>
  <c r="AG90" i="6"/>
  <c r="AL90" i="6"/>
  <c r="AQ90" i="6"/>
  <c r="AW90" i="6"/>
  <c r="BB90" i="6"/>
  <c r="BG90" i="6"/>
  <c r="J89" i="6"/>
  <c r="O89" i="6"/>
  <c r="T89" i="6"/>
  <c r="Z89" i="6"/>
  <c r="AD89" i="6"/>
  <c r="AH89" i="6"/>
  <c r="AL89" i="6"/>
  <c r="AP89" i="6"/>
  <c r="AT89" i="6"/>
  <c r="AX89" i="6"/>
  <c r="BB89" i="6"/>
  <c r="BF89" i="6"/>
  <c r="K88" i="6"/>
  <c r="O88" i="6"/>
  <c r="S88" i="6"/>
  <c r="W88" i="6"/>
  <c r="AA88" i="6"/>
  <c r="AE88" i="6"/>
  <c r="AI88" i="6"/>
  <c r="AM88" i="6"/>
  <c r="AQ88" i="6"/>
  <c r="AU88" i="6"/>
  <c r="AY88" i="6"/>
  <c r="BC88" i="6"/>
  <c r="BG88" i="6"/>
  <c r="AX87" i="6"/>
  <c r="BB87" i="6"/>
  <c r="BF87" i="6"/>
  <c r="E90" i="6"/>
  <c r="F92" i="6"/>
  <c r="AM92" i="6"/>
  <c r="AU92" i="6"/>
  <c r="BB92" i="6"/>
  <c r="BH92" i="6"/>
  <c r="AM90" i="6"/>
  <c r="AT90" i="6"/>
  <c r="BA90" i="6"/>
  <c r="F89" i="6"/>
  <c r="L89" i="6"/>
  <c r="S89" i="6"/>
  <c r="AA89" i="6"/>
  <c r="AF89" i="6"/>
  <c r="AK89" i="6"/>
  <c r="AQ89" i="6"/>
  <c r="AV89" i="6"/>
  <c r="BA89" i="6"/>
  <c r="BG89" i="6"/>
  <c r="I88" i="6"/>
  <c r="N88" i="6"/>
  <c r="T88" i="6"/>
  <c r="Y88" i="6"/>
  <c r="AD88" i="6"/>
  <c r="AJ88" i="6"/>
  <c r="AO88" i="6"/>
  <c r="AT88" i="6"/>
  <c r="AZ88" i="6"/>
  <c r="BE88" i="6"/>
  <c r="AW87" i="6"/>
  <c r="BC87" i="6"/>
  <c r="BH87" i="6"/>
  <c r="AR92" i="6"/>
  <c r="BC92" i="6"/>
  <c r="AI90" i="6"/>
  <c r="AS90" i="6"/>
  <c r="BC90" i="6"/>
  <c r="H89" i="6"/>
  <c r="R89" i="6"/>
  <c r="AB89" i="6"/>
  <c r="AI89" i="6"/>
  <c r="AO89" i="6"/>
  <c r="AW89" i="6"/>
  <c r="BD89" i="6"/>
  <c r="H88" i="6"/>
  <c r="P88" i="6"/>
  <c r="V88" i="6"/>
  <c r="AC88" i="6"/>
  <c r="AK88" i="6"/>
  <c r="AR88" i="6"/>
  <c r="AX88" i="6"/>
  <c r="BF88" i="6"/>
  <c r="AY87" i="6"/>
  <c r="BE87" i="6"/>
  <c r="E89" i="6"/>
  <c r="AL92" i="6"/>
  <c r="AV92" i="6"/>
  <c r="BF92" i="6"/>
  <c r="AK90" i="6"/>
  <c r="AU90" i="6"/>
  <c r="BE90" i="6"/>
  <c r="K89" i="6"/>
  <c r="V89" i="6"/>
  <c r="AC89" i="6"/>
  <c r="AJ89" i="6"/>
  <c r="AR89" i="6"/>
  <c r="AY89" i="6"/>
  <c r="BE89" i="6"/>
  <c r="J88" i="6"/>
  <c r="Q88" i="6"/>
  <c r="X88" i="6"/>
  <c r="AF88" i="6"/>
  <c r="AL88" i="6"/>
  <c r="AS88" i="6"/>
  <c r="BA88" i="6"/>
  <c r="BH88" i="6"/>
  <c r="AZ87" i="6"/>
  <c r="BG87" i="6"/>
  <c r="AP92" i="6"/>
  <c r="AX92" i="6"/>
  <c r="BG92" i="6"/>
  <c r="AO90" i="6"/>
  <c r="AX90" i="6"/>
  <c r="BF90" i="6"/>
  <c r="N89" i="6"/>
  <c r="W89" i="6"/>
  <c r="AE89" i="6"/>
  <c r="AM89" i="6"/>
  <c r="AS89" i="6"/>
  <c r="AZ89" i="6"/>
  <c r="BH89" i="6"/>
  <c r="L88" i="6"/>
  <c r="R88" i="6"/>
  <c r="Z88" i="6"/>
  <c r="AG88" i="6"/>
  <c r="AN88" i="6"/>
  <c r="AV88" i="6"/>
  <c r="BB88" i="6"/>
  <c r="BA87" i="6"/>
  <c r="E92" i="6"/>
  <c r="F84" i="6"/>
  <c r="AN84" i="6"/>
  <c r="AR84" i="6"/>
  <c r="AV84" i="6"/>
  <c r="AZ84" i="6"/>
  <c r="BD84" i="6"/>
  <c r="BH84" i="6"/>
  <c r="AI82" i="6"/>
  <c r="AM82" i="6"/>
  <c r="AQ82" i="6"/>
  <c r="AU82" i="6"/>
  <c r="AY82" i="6"/>
  <c r="BC82" i="6"/>
  <c r="BG82" i="6"/>
  <c r="H81" i="6"/>
  <c r="L81" i="6"/>
  <c r="P81" i="6"/>
  <c r="T81" i="6"/>
  <c r="X81" i="6"/>
  <c r="AB81" i="6"/>
  <c r="AF81" i="6"/>
  <c r="AJ81" i="6"/>
  <c r="AN81" i="6"/>
  <c r="AR81" i="6"/>
  <c r="AV81" i="6"/>
  <c r="AZ81" i="6"/>
  <c r="BD81" i="6"/>
  <c r="BH81" i="6"/>
  <c r="I80" i="6"/>
  <c r="M80" i="6"/>
  <c r="Q80" i="6"/>
  <c r="U80" i="6"/>
  <c r="Y80" i="6"/>
  <c r="AC80" i="6"/>
  <c r="AG80" i="6"/>
  <c r="AK80" i="6"/>
  <c r="AO80" i="6"/>
  <c r="AS80" i="6"/>
  <c r="AW80" i="6"/>
  <c r="BA80" i="6"/>
  <c r="BE80" i="6"/>
  <c r="E84" i="6"/>
  <c r="AZ79" i="6"/>
  <c r="BD79" i="6"/>
  <c r="BH79" i="6"/>
  <c r="AK84" i="6"/>
  <c r="AP84" i="6"/>
  <c r="AU84" i="6"/>
  <c r="BA84" i="6"/>
  <c r="BF84" i="6"/>
  <c r="AH82" i="6"/>
  <c r="AN82" i="6"/>
  <c r="AS82" i="6"/>
  <c r="AX82" i="6"/>
  <c r="BD82" i="6"/>
  <c r="F81" i="6"/>
  <c r="K81" i="6"/>
  <c r="Q81" i="6"/>
  <c r="V81" i="6"/>
  <c r="AA81" i="6"/>
  <c r="BF79" i="6"/>
  <c r="BA79" i="6"/>
  <c r="E81" i="6"/>
  <c r="BG80" i="6"/>
  <c r="BB80" i="6"/>
  <c r="AV80" i="6"/>
  <c r="AQ80" i="6"/>
  <c r="AL80" i="6"/>
  <c r="AF80" i="6"/>
  <c r="AA80" i="6"/>
  <c r="V80" i="6"/>
  <c r="P80" i="6"/>
  <c r="K80" i="6"/>
  <c r="F80" i="6"/>
  <c r="BC81" i="6"/>
  <c r="AX81" i="6"/>
  <c r="AS81" i="6"/>
  <c r="AM81" i="6"/>
  <c r="AH81" i="6"/>
  <c r="AC81" i="6"/>
  <c r="U81" i="6"/>
  <c r="N81" i="6"/>
  <c r="BB82" i="6"/>
  <c r="AV82" i="6"/>
  <c r="AO82" i="6"/>
  <c r="AG82" i="6"/>
  <c r="BC84" i="6"/>
  <c r="AW84" i="6"/>
  <c r="AO84" i="6"/>
  <c r="E80" i="6"/>
  <c r="BF80" i="6"/>
  <c r="AZ80" i="6"/>
  <c r="AU80" i="6"/>
  <c r="AP80" i="6"/>
  <c r="AJ80" i="6"/>
  <c r="AE80" i="6"/>
  <c r="Z80" i="6"/>
  <c r="T80" i="6"/>
  <c r="O80" i="6"/>
  <c r="J80" i="6"/>
  <c r="BG81" i="6"/>
  <c r="BB81" i="6"/>
  <c r="AW81" i="6"/>
  <c r="AQ81" i="6"/>
  <c r="AL81" i="6"/>
  <c r="AG81" i="6"/>
  <c r="Z81" i="6"/>
  <c r="S81" i="6"/>
  <c r="M81" i="6"/>
  <c r="BH82" i="6"/>
  <c r="BA82" i="6"/>
  <c r="AT82" i="6"/>
  <c r="AL82" i="6"/>
  <c r="F82" i="6"/>
  <c r="BB84" i="6"/>
  <c r="AT84" i="6"/>
  <c r="AM84" i="6"/>
  <c r="E82" i="6"/>
  <c r="BD80" i="6"/>
  <c r="AY80" i="6"/>
  <c r="AT80" i="6"/>
  <c r="AN80" i="6"/>
  <c r="AI80" i="6"/>
  <c r="AD80" i="6"/>
  <c r="X80" i="6"/>
  <c r="S80" i="6"/>
  <c r="N80" i="6"/>
  <c r="H80" i="6"/>
  <c r="BF81" i="6"/>
  <c r="BA81" i="6"/>
  <c r="AU81" i="6"/>
  <c r="AP81" i="6"/>
  <c r="AK81" i="6"/>
  <c r="AE81" i="6"/>
  <c r="Y81" i="6"/>
  <c r="R81" i="6"/>
  <c r="J81" i="6"/>
  <c r="BF82" i="6"/>
  <c r="AZ82" i="6"/>
  <c r="AR82" i="6"/>
  <c r="AK82" i="6"/>
  <c r="BG84" i="6"/>
  <c r="AY84" i="6"/>
  <c r="AS84" i="6"/>
  <c r="O36" i="6" s="1"/>
  <c r="AL84" i="6"/>
  <c r="R46" i="6"/>
  <c r="R45" i="6" s="1"/>
  <c r="P146" i="3"/>
  <c r="Q146" i="3"/>
  <c r="R146" i="3"/>
  <c r="T146" i="3"/>
  <c r="U146" i="3"/>
  <c r="V146" i="3"/>
  <c r="X146" i="3"/>
  <c r="Y146" i="3"/>
  <c r="Z146" i="3"/>
  <c r="AB146" i="3"/>
  <c r="AC146" i="3"/>
  <c r="AF146" i="3"/>
  <c r="L146" i="3"/>
  <c r="J146" i="3"/>
  <c r="AD143" i="3"/>
  <c r="J148" i="3"/>
  <c r="I148" i="3"/>
  <c r="V143" i="3"/>
  <c r="Z143" i="3"/>
  <c r="N143" i="3"/>
  <c r="I143" i="3"/>
  <c r="D147" i="3"/>
  <c r="G120" i="3"/>
  <c r="K120" i="3"/>
  <c r="O120" i="3"/>
  <c r="AK134" i="3"/>
  <c r="AO134" i="3"/>
  <c r="AS134" i="3"/>
  <c r="AW134" i="3"/>
  <c r="BA134" i="3"/>
  <c r="BE134" i="3"/>
  <c r="F133" i="3"/>
  <c r="G133" i="3"/>
  <c r="I133" i="3"/>
  <c r="J133" i="3"/>
  <c r="K133" i="3"/>
  <c r="M133" i="3"/>
  <c r="N133" i="3"/>
  <c r="O133" i="3"/>
  <c r="Q133" i="3"/>
  <c r="R133" i="3"/>
  <c r="S133" i="3"/>
  <c r="U133" i="3"/>
  <c r="V133" i="3"/>
  <c r="W133" i="3"/>
  <c r="Y133" i="3"/>
  <c r="Z133" i="3"/>
  <c r="AA133" i="3"/>
  <c r="AC133" i="3"/>
  <c r="AD133" i="3"/>
  <c r="AE133" i="3"/>
  <c r="AG133" i="3"/>
  <c r="AH133" i="3"/>
  <c r="AI133" i="3"/>
  <c r="AK133" i="3"/>
  <c r="AL133" i="3"/>
  <c r="AM133" i="3"/>
  <c r="AO133" i="3"/>
  <c r="AP133" i="3"/>
  <c r="AQ133" i="3"/>
  <c r="AS133" i="3"/>
  <c r="AT133" i="3"/>
  <c r="AU133" i="3"/>
  <c r="AW133" i="3"/>
  <c r="AX133" i="3"/>
  <c r="AY133" i="3"/>
  <c r="BA133" i="3"/>
  <c r="BB133" i="3"/>
  <c r="BC133" i="3"/>
  <c r="BE133" i="3"/>
  <c r="BF133" i="3"/>
  <c r="BG133" i="3"/>
  <c r="E134" i="3"/>
  <c r="Z132" i="3"/>
  <c r="AP132" i="3"/>
  <c r="BF132" i="3"/>
  <c r="J131" i="3"/>
  <c r="K131" i="3"/>
  <c r="R131" i="3"/>
  <c r="S131" i="3"/>
  <c r="Z131" i="3"/>
  <c r="AA131" i="3"/>
  <c r="AH131" i="3"/>
  <c r="AI131" i="3"/>
  <c r="AP131" i="3"/>
  <c r="AQ131" i="3"/>
  <c r="AX131" i="3"/>
  <c r="AY131" i="3"/>
  <c r="BF131" i="3"/>
  <c r="BG131" i="3"/>
  <c r="R120" i="3"/>
  <c r="Q120" i="3"/>
  <c r="P120" i="3"/>
  <c r="N120" i="3"/>
  <c r="M120" i="3"/>
  <c r="L120" i="3"/>
  <c r="J120" i="3"/>
  <c r="I120" i="3"/>
  <c r="H120" i="3"/>
  <c r="F120" i="3"/>
  <c r="E120" i="3"/>
  <c r="D79" i="3"/>
  <c r="P42" i="4"/>
  <c r="T42" i="4"/>
  <c r="X42" i="4"/>
  <c r="AB42" i="4"/>
  <c r="AF42" i="4"/>
  <c r="AJ42" i="4"/>
  <c r="AN42" i="4"/>
  <c r="AR42" i="4"/>
  <c r="AZ42" i="4"/>
  <c r="BH42" i="4"/>
  <c r="AC42" i="4"/>
  <c r="BE42" i="4"/>
  <c r="Y42" i="4"/>
  <c r="AG42" i="4"/>
  <c r="AK42" i="4"/>
  <c r="AO42" i="4"/>
  <c r="BA42" i="4"/>
  <c r="N42" i="4"/>
  <c r="R42" i="4"/>
  <c r="V42" i="4"/>
  <c r="Z42" i="4"/>
  <c r="AD42" i="4"/>
  <c r="AH42" i="4"/>
  <c r="AL42" i="4"/>
  <c r="AP42" i="4"/>
  <c r="AT42" i="4"/>
  <c r="AX42" i="4"/>
  <c r="BB42" i="4"/>
  <c r="BF42" i="4"/>
  <c r="BD42" i="4"/>
  <c r="Q42" i="4"/>
  <c r="AS42" i="4"/>
  <c r="O42" i="4"/>
  <c r="S42" i="4"/>
  <c r="W42" i="4"/>
  <c r="AA42" i="4"/>
  <c r="AE42" i="4"/>
  <c r="AI42" i="4"/>
  <c r="AM42" i="4"/>
  <c r="AQ42" i="4"/>
  <c r="AU42" i="4"/>
  <c r="AY42" i="4"/>
  <c r="BC42" i="4"/>
  <c r="BG42" i="4"/>
  <c r="AV42" i="4"/>
  <c r="U42" i="4"/>
  <c r="AW42" i="4"/>
  <c r="Q43" i="4"/>
  <c r="U43" i="4"/>
  <c r="Y43" i="4"/>
  <c r="AC43" i="4"/>
  <c r="AG43" i="4"/>
  <c r="AK43" i="4"/>
  <c r="AO43" i="4"/>
  <c r="AS43" i="4"/>
  <c r="AW43" i="4"/>
  <c r="BA43" i="4"/>
  <c r="BE43" i="4"/>
  <c r="R43" i="4"/>
  <c r="V43" i="4"/>
  <c r="Z43" i="4"/>
  <c r="AD43" i="4"/>
  <c r="AH43" i="4"/>
  <c r="AL43" i="4"/>
  <c r="AP43" i="4"/>
  <c r="AT43" i="4"/>
  <c r="AX43" i="4"/>
  <c r="BB43" i="4"/>
  <c r="BF43" i="4"/>
  <c r="O43" i="4"/>
  <c r="S43" i="4"/>
  <c r="W43" i="4"/>
  <c r="AA43" i="4"/>
  <c r="AE43" i="4"/>
  <c r="AI43" i="4"/>
  <c r="AM43" i="4"/>
  <c r="AQ43" i="4"/>
  <c r="AU43" i="4"/>
  <c r="AY43" i="4"/>
  <c r="BC43" i="4"/>
  <c r="BG43" i="4"/>
  <c r="P43" i="4"/>
  <c r="T43" i="4"/>
  <c r="X43" i="4"/>
  <c r="AB43" i="4"/>
  <c r="AF43" i="4"/>
  <c r="AJ43" i="4"/>
  <c r="AN43" i="4"/>
  <c r="AR43" i="4"/>
  <c r="AV43" i="4"/>
  <c r="AZ43" i="4"/>
  <c r="BD43" i="4"/>
  <c r="BH43" i="4"/>
  <c r="H151" i="3"/>
  <c r="H35" i="12" s="1"/>
  <c r="L151" i="3"/>
  <c r="L35" i="12" s="1"/>
  <c r="P151" i="3"/>
  <c r="P35" i="12" s="1"/>
  <c r="T151" i="3"/>
  <c r="T35" i="12" s="1"/>
  <c r="X151" i="3"/>
  <c r="X35" i="12" s="1"/>
  <c r="AB151" i="3"/>
  <c r="AB35" i="12" s="1"/>
  <c r="AF151" i="3"/>
  <c r="AF35" i="12" s="1"/>
  <c r="AJ151" i="3"/>
  <c r="AJ35" i="12" s="1"/>
  <c r="AN151" i="3"/>
  <c r="AN35" i="12" s="1"/>
  <c r="AR151" i="3"/>
  <c r="AR35" i="12" s="1"/>
  <c r="AV151" i="3"/>
  <c r="AV35" i="12" s="1"/>
  <c r="AZ151" i="3"/>
  <c r="AZ35" i="12" s="1"/>
  <c r="BD151" i="3"/>
  <c r="BD35" i="12" s="1"/>
  <c r="BH151" i="3"/>
  <c r="BH35" i="12" s="1"/>
  <c r="J151" i="3"/>
  <c r="J35" i="12" s="1"/>
  <c r="O151" i="3"/>
  <c r="O35" i="12" s="1"/>
  <c r="U151" i="3"/>
  <c r="U35" i="12" s="1"/>
  <c r="Z151" i="3"/>
  <c r="Z35" i="12" s="1"/>
  <c r="AE151" i="3"/>
  <c r="AE35" i="12" s="1"/>
  <c r="AK151" i="3"/>
  <c r="AK35" i="12" s="1"/>
  <c r="AP151" i="3"/>
  <c r="AP35" i="12" s="1"/>
  <c r="AU151" i="3"/>
  <c r="AU35" i="12" s="1"/>
  <c r="BA151" i="3"/>
  <c r="BA35" i="12" s="1"/>
  <c r="BF151" i="3"/>
  <c r="BF35" i="12" s="1"/>
  <c r="F151" i="3"/>
  <c r="F35" i="12" s="1"/>
  <c r="K151" i="3"/>
  <c r="K35" i="12" s="1"/>
  <c r="Q151" i="3"/>
  <c r="Q35" i="12" s="1"/>
  <c r="V151" i="3"/>
  <c r="V35" i="12" s="1"/>
  <c r="AA151" i="3"/>
  <c r="AA35" i="12" s="1"/>
  <c r="AG151" i="3"/>
  <c r="AG35" i="12" s="1"/>
  <c r="AL151" i="3"/>
  <c r="AL35" i="12" s="1"/>
  <c r="AQ151" i="3"/>
  <c r="AQ35" i="12" s="1"/>
  <c r="AW151" i="3"/>
  <c r="AW35" i="12" s="1"/>
  <c r="BB151" i="3"/>
  <c r="BB35" i="12" s="1"/>
  <c r="BG151" i="3"/>
  <c r="BG35" i="12" s="1"/>
  <c r="G151" i="3"/>
  <c r="G35" i="12" s="1"/>
  <c r="M151" i="3"/>
  <c r="M35" i="12" s="1"/>
  <c r="R151" i="3"/>
  <c r="R35" i="12" s="1"/>
  <c r="W151" i="3"/>
  <c r="W35" i="12" s="1"/>
  <c r="AC151" i="3"/>
  <c r="AC35" i="12" s="1"/>
  <c r="AH151" i="3"/>
  <c r="AH35" i="12" s="1"/>
  <c r="AM151" i="3"/>
  <c r="AM35" i="12" s="1"/>
  <c r="AS151" i="3"/>
  <c r="AS35" i="12" s="1"/>
  <c r="AX151" i="3"/>
  <c r="AX35" i="12" s="1"/>
  <c r="BC151" i="3"/>
  <c r="BC35" i="12" s="1"/>
  <c r="I151" i="3"/>
  <c r="N151" i="3"/>
  <c r="N35" i="12" s="1"/>
  <c r="S151" i="3"/>
  <c r="S35" i="12" s="1"/>
  <c r="Y151" i="3"/>
  <c r="Y35" i="12" s="1"/>
  <c r="AD151" i="3"/>
  <c r="AD35" i="12" s="1"/>
  <c r="AI151" i="3"/>
  <c r="AI35" i="12" s="1"/>
  <c r="AO151" i="3"/>
  <c r="AO35" i="12" s="1"/>
  <c r="AT151" i="3"/>
  <c r="AT35" i="12" s="1"/>
  <c r="AY151" i="3"/>
  <c r="AY35" i="12" s="1"/>
  <c r="BE151" i="3"/>
  <c r="BE35" i="12" s="1"/>
  <c r="E151" i="3"/>
  <c r="E35" i="12" s="1"/>
  <c r="I144" i="3"/>
  <c r="M144" i="3"/>
  <c r="Q144" i="3"/>
  <c r="U144" i="3"/>
  <c r="Y144" i="3"/>
  <c r="AC144" i="3"/>
  <c r="AG144" i="3"/>
  <c r="AK144" i="3"/>
  <c r="AO144" i="3"/>
  <c r="AS144" i="3"/>
  <c r="AW144" i="3"/>
  <c r="G144" i="3"/>
  <c r="L144" i="3"/>
  <c r="R144" i="3"/>
  <c r="W144" i="3"/>
  <c r="AB144" i="3"/>
  <c r="AH144" i="3"/>
  <c r="AM144" i="3"/>
  <c r="AR144" i="3"/>
  <c r="AX144" i="3"/>
  <c r="BB144" i="3"/>
  <c r="BF144" i="3"/>
  <c r="J144" i="3"/>
  <c r="P144" i="3"/>
  <c r="X144" i="3"/>
  <c r="AE144" i="3"/>
  <c r="AL144" i="3"/>
  <c r="AT144" i="3"/>
  <c r="AZ144" i="3"/>
  <c r="BE144" i="3"/>
  <c r="K144" i="3"/>
  <c r="S144" i="3"/>
  <c r="Z144" i="3"/>
  <c r="AF144" i="3"/>
  <c r="AN144" i="3"/>
  <c r="AU144" i="3"/>
  <c r="BA144" i="3"/>
  <c r="BG144" i="3"/>
  <c r="F144" i="3"/>
  <c r="N144" i="3"/>
  <c r="T144" i="3"/>
  <c r="AA144" i="3"/>
  <c r="AI144" i="3"/>
  <c r="AP144" i="3"/>
  <c r="AV144" i="3"/>
  <c r="BC144" i="3"/>
  <c r="BH144" i="3"/>
  <c r="H144" i="3"/>
  <c r="O144" i="3"/>
  <c r="V144" i="3"/>
  <c r="AD144" i="3"/>
  <c r="AJ144" i="3"/>
  <c r="AQ144" i="3"/>
  <c r="AY144" i="3"/>
  <c r="BD144" i="3"/>
  <c r="E144" i="3"/>
  <c r="M132" i="3"/>
  <c r="Y132" i="3"/>
  <c r="AG132" i="3"/>
  <c r="AO132" i="3"/>
  <c r="AW132" i="3"/>
  <c r="BE132" i="3"/>
  <c r="J132" i="3"/>
  <c r="N132" i="3"/>
  <c r="G132" i="3"/>
  <c r="K132" i="3"/>
  <c r="O132" i="3"/>
  <c r="S132" i="3"/>
  <c r="W132" i="3"/>
  <c r="AA132" i="3"/>
  <c r="AE132" i="3"/>
  <c r="AI132" i="3"/>
  <c r="AM132" i="3"/>
  <c r="AQ132" i="3"/>
  <c r="AU132" i="3"/>
  <c r="AY132" i="3"/>
  <c r="BC132" i="3"/>
  <c r="BG132" i="3"/>
  <c r="H132" i="3"/>
  <c r="L132" i="3"/>
  <c r="P132" i="3"/>
  <c r="T132" i="3"/>
  <c r="X132" i="3"/>
  <c r="AB132" i="3"/>
  <c r="AF132" i="3"/>
  <c r="AJ132" i="3"/>
  <c r="AN132" i="3"/>
  <c r="AR132" i="3"/>
  <c r="AV132" i="3"/>
  <c r="AZ132" i="3"/>
  <c r="BD132" i="3"/>
  <c r="BH132" i="3"/>
  <c r="I132" i="3"/>
  <c r="Q132" i="3"/>
  <c r="U132" i="3"/>
  <c r="AC132" i="3"/>
  <c r="AK132" i="3"/>
  <c r="AS132" i="3"/>
  <c r="BA132" i="3"/>
  <c r="E132" i="3"/>
  <c r="BB132" i="3"/>
  <c r="V132" i="3"/>
  <c r="G143" i="3"/>
  <c r="AG143" i="3"/>
  <c r="AK143" i="3"/>
  <c r="AO143" i="3"/>
  <c r="AS143" i="3"/>
  <c r="AW143" i="3"/>
  <c r="BA143" i="3"/>
  <c r="BE143" i="3"/>
  <c r="E143" i="3"/>
  <c r="H143" i="3"/>
  <c r="AH143" i="3"/>
  <c r="AM143" i="3"/>
  <c r="AR143" i="3"/>
  <c r="AX143" i="3"/>
  <c r="BC143" i="3"/>
  <c r="BH143" i="3"/>
  <c r="AI143" i="3"/>
  <c r="AN143" i="3"/>
  <c r="AT143" i="3"/>
  <c r="AY143" i="3"/>
  <c r="BD143" i="3"/>
  <c r="AJ143" i="3"/>
  <c r="AP143" i="3"/>
  <c r="AU143" i="3"/>
  <c r="AZ143" i="3"/>
  <c r="BF143" i="3"/>
  <c r="F143" i="3"/>
  <c r="AL143" i="3"/>
  <c r="AQ143" i="3"/>
  <c r="AV143" i="3"/>
  <c r="BB143" i="3"/>
  <c r="BG143" i="3"/>
  <c r="E131" i="3"/>
  <c r="M131" i="3"/>
  <c r="Y131" i="3"/>
  <c r="AG131" i="3"/>
  <c r="AO131" i="3"/>
  <c r="AW131" i="3"/>
  <c r="L131" i="3"/>
  <c r="P131" i="3"/>
  <c r="T131" i="3"/>
  <c r="X131" i="3"/>
  <c r="AB131" i="3"/>
  <c r="AF131" i="3"/>
  <c r="AJ131" i="3"/>
  <c r="AN131" i="3"/>
  <c r="AR131" i="3"/>
  <c r="AV131" i="3"/>
  <c r="AZ131" i="3"/>
  <c r="BD131" i="3"/>
  <c r="BH131" i="3"/>
  <c r="Q131" i="3"/>
  <c r="U131" i="3"/>
  <c r="AC131" i="3"/>
  <c r="AK131" i="3"/>
  <c r="AS131" i="3"/>
  <c r="BA131" i="3"/>
  <c r="BE131" i="3"/>
  <c r="BC131" i="3"/>
  <c r="AU131" i="3"/>
  <c r="AM131" i="3"/>
  <c r="AE131" i="3"/>
  <c r="W131" i="3"/>
  <c r="O131" i="3"/>
  <c r="AX132" i="3"/>
  <c r="AH132" i="3"/>
  <c r="R132" i="3"/>
  <c r="BB131" i="3"/>
  <c r="AT131" i="3"/>
  <c r="AL131" i="3"/>
  <c r="AD131" i="3"/>
  <c r="V131" i="3"/>
  <c r="N131" i="3"/>
  <c r="F131" i="3"/>
  <c r="AT132" i="3"/>
  <c r="AD132" i="3"/>
  <c r="F132" i="3"/>
  <c r="AL132" i="3"/>
  <c r="G146" i="3"/>
  <c r="AI146" i="3"/>
  <c r="AM146" i="3"/>
  <c r="AQ146" i="3"/>
  <c r="AU146" i="3"/>
  <c r="AY146" i="3"/>
  <c r="BC146" i="3"/>
  <c r="BG146" i="3"/>
  <c r="H146" i="3"/>
  <c r="AK146" i="3"/>
  <c r="AP146" i="3"/>
  <c r="AV146" i="3"/>
  <c r="BA146" i="3"/>
  <c r="BF146" i="3"/>
  <c r="AH146" i="3"/>
  <c r="AO146" i="3"/>
  <c r="AW146" i="3"/>
  <c r="BD146" i="3"/>
  <c r="F146" i="3"/>
  <c r="AJ146" i="3"/>
  <c r="AR146" i="3"/>
  <c r="AX146" i="3"/>
  <c r="BE146" i="3"/>
  <c r="E146" i="3"/>
  <c r="AL146" i="3"/>
  <c r="AS146" i="3"/>
  <c r="AZ146" i="3"/>
  <c r="BH146" i="3"/>
  <c r="M146" i="3"/>
  <c r="AG146" i="3"/>
  <c r="AN146" i="3"/>
  <c r="AT146" i="3"/>
  <c r="BB146" i="3"/>
  <c r="BH134" i="3"/>
  <c r="BD134" i="3"/>
  <c r="AV134" i="3"/>
  <c r="AN134" i="3"/>
  <c r="AF134" i="3"/>
  <c r="AB134" i="3"/>
  <c r="T134" i="3"/>
  <c r="P134" i="3"/>
  <c r="H134" i="3"/>
  <c r="H145" i="3"/>
  <c r="L145" i="3"/>
  <c r="P145" i="3"/>
  <c r="T145" i="3"/>
  <c r="X145" i="3"/>
  <c r="AB145" i="3"/>
  <c r="AF145" i="3"/>
  <c r="AJ145" i="3"/>
  <c r="AN145" i="3"/>
  <c r="AR145" i="3"/>
  <c r="AV145" i="3"/>
  <c r="AZ145" i="3"/>
  <c r="BD145" i="3"/>
  <c r="BH145" i="3"/>
  <c r="I145" i="3"/>
  <c r="N145" i="3"/>
  <c r="S145" i="3"/>
  <c r="Y145" i="3"/>
  <c r="AD145" i="3"/>
  <c r="AI145" i="3"/>
  <c r="AO145" i="3"/>
  <c r="AT145" i="3"/>
  <c r="AY145" i="3"/>
  <c r="BE145" i="3"/>
  <c r="G145" i="3"/>
  <c r="O145" i="3"/>
  <c r="V145" i="3"/>
  <c r="AC145" i="3"/>
  <c r="AK145" i="3"/>
  <c r="AQ145" i="3"/>
  <c r="AX145" i="3"/>
  <c r="BF145" i="3"/>
  <c r="J145" i="3"/>
  <c r="Q145" i="3"/>
  <c r="W145" i="3"/>
  <c r="AE145" i="3"/>
  <c r="AL145" i="3"/>
  <c r="AS145" i="3"/>
  <c r="BA145" i="3"/>
  <c r="BG145" i="3"/>
  <c r="K145" i="3"/>
  <c r="R145" i="3"/>
  <c r="Z145" i="3"/>
  <c r="AG145" i="3"/>
  <c r="AM145" i="3"/>
  <c r="AU145" i="3"/>
  <c r="BB145" i="3"/>
  <c r="E145" i="3"/>
  <c r="F145" i="3"/>
  <c r="M145" i="3"/>
  <c r="U145" i="3"/>
  <c r="AA145" i="3"/>
  <c r="AH145" i="3"/>
  <c r="AP145" i="3"/>
  <c r="AW145" i="3"/>
  <c r="BC145" i="3"/>
  <c r="E133" i="3"/>
  <c r="BH133" i="3"/>
  <c r="BD133" i="3"/>
  <c r="AZ133" i="3"/>
  <c r="AV133" i="3"/>
  <c r="AR133" i="3"/>
  <c r="AN133" i="3"/>
  <c r="AJ133" i="3"/>
  <c r="AF133" i="3"/>
  <c r="AB133" i="3"/>
  <c r="X133" i="3"/>
  <c r="T133" i="3"/>
  <c r="P133" i="3"/>
  <c r="L133" i="3"/>
  <c r="H133" i="3"/>
  <c r="BG134" i="3"/>
  <c r="BC134" i="3"/>
  <c r="AY134" i="3"/>
  <c r="AU134" i="3"/>
  <c r="AQ134" i="3"/>
  <c r="AM134" i="3"/>
  <c r="AI134" i="3"/>
  <c r="AE134" i="3"/>
  <c r="AA134" i="3"/>
  <c r="W134" i="3"/>
  <c r="S134" i="3"/>
  <c r="O134" i="3"/>
  <c r="K134" i="3"/>
  <c r="F134" i="3"/>
  <c r="BF134" i="3"/>
  <c r="BB134" i="3"/>
  <c r="AX134" i="3"/>
  <c r="AT134" i="3"/>
  <c r="AP134" i="3"/>
  <c r="AL134" i="3"/>
  <c r="AH134" i="3"/>
  <c r="AD134" i="3"/>
  <c r="Z134" i="3"/>
  <c r="V134" i="3"/>
  <c r="R134" i="3"/>
  <c r="N134" i="3"/>
  <c r="J134" i="3"/>
  <c r="AG134" i="3"/>
  <c r="AC134" i="3"/>
  <c r="Y134" i="3"/>
  <c r="U134" i="3"/>
  <c r="Q134" i="3"/>
  <c r="M134" i="3"/>
  <c r="I134" i="3"/>
  <c r="AZ134" i="3"/>
  <c r="AR134" i="3"/>
  <c r="AJ134" i="3"/>
  <c r="X134" i="3"/>
  <c r="L134" i="3"/>
  <c r="J85" i="9"/>
  <c r="I85" i="9"/>
  <c r="AA146" i="3"/>
  <c r="G134" i="3"/>
  <c r="H175" i="1"/>
  <c r="F89" i="1"/>
  <c r="E175" i="1"/>
  <c r="F175" i="1"/>
  <c r="F67" i="1"/>
  <c r="E84" i="8" s="1"/>
  <c r="D10" i="1"/>
  <c r="K6" i="1"/>
  <c r="K5" i="1" s="1"/>
  <c r="BG69" i="10"/>
  <c r="BF70" i="10"/>
  <c r="BE69" i="10"/>
  <c r="BD70" i="10"/>
  <c r="L69" i="10"/>
  <c r="K70" i="10"/>
  <c r="J69" i="10"/>
  <c r="H69" i="10"/>
  <c r="G70" i="10"/>
  <c r="F69" i="10"/>
  <c r="BH251" i="1"/>
  <c r="BG251" i="1"/>
  <c r="BF251" i="1"/>
  <c r="BE251" i="1"/>
  <c r="BD251" i="1"/>
  <c r="BD71" i="13" s="1"/>
  <c r="BD77" i="13" s="1"/>
  <c r="N79" i="10"/>
  <c r="N78" i="10" s="1"/>
  <c r="N77" i="10" s="1"/>
  <c r="BH79" i="10"/>
  <c r="BH78" i="10" s="1"/>
  <c r="BH77" i="10" s="1"/>
  <c r="BG79" i="10"/>
  <c r="BG78" i="10" s="1"/>
  <c r="BG77" i="10" s="1"/>
  <c r="BF79" i="10"/>
  <c r="BF78" i="10" s="1"/>
  <c r="BF77" i="10" s="1"/>
  <c r="BE79" i="10"/>
  <c r="BD79" i="10"/>
  <c r="BD78" i="10" s="1"/>
  <c r="BD77" i="10" s="1"/>
  <c r="K79" i="10"/>
  <c r="K78" i="10" s="1"/>
  <c r="K77" i="10" s="1"/>
  <c r="J79" i="10"/>
  <c r="J78" i="10" s="1"/>
  <c r="J77" i="10" s="1"/>
  <c r="I79" i="10"/>
  <c r="I78" i="10" s="1"/>
  <c r="I77" i="10" s="1"/>
  <c r="H79" i="10"/>
  <c r="H78" i="10" s="1"/>
  <c r="H77" i="10" s="1"/>
  <c r="G79" i="10"/>
  <c r="G78" i="10" s="1"/>
  <c r="G77" i="10" s="1"/>
  <c r="F79" i="10"/>
  <c r="F78" i="10" s="1"/>
  <c r="F77" i="10" s="1"/>
  <c r="E79" i="10"/>
  <c r="E78" i="10" s="1"/>
  <c r="E77" i="10" s="1"/>
  <c r="L79" i="10"/>
  <c r="L78" i="10" s="1"/>
  <c r="L77" i="10" s="1"/>
  <c r="G90" i="1"/>
  <c r="BH192" i="1"/>
  <c r="BH191" i="1" s="1"/>
  <c r="BG192" i="1"/>
  <c r="BG191" i="1" s="1"/>
  <c r="BF192" i="1"/>
  <c r="BF191" i="1" s="1"/>
  <c r="BE192" i="1"/>
  <c r="BE191" i="1" s="1"/>
  <c r="BD192" i="1"/>
  <c r="BD191" i="1" s="1"/>
  <c r="E192" i="1"/>
  <c r="E191" i="1" s="1"/>
  <c r="BH184" i="1"/>
  <c r="BH183" i="1" s="1"/>
  <c r="BG184" i="1"/>
  <c r="BG183" i="1" s="1"/>
  <c r="BF184" i="1"/>
  <c r="BF183" i="1" s="1"/>
  <c r="BE184" i="1"/>
  <c r="BE183" i="1" s="1"/>
  <c r="BD184" i="1"/>
  <c r="BD183" i="1" s="1"/>
  <c r="BC184" i="1"/>
  <c r="BC183" i="1" s="1"/>
  <c r="BB184" i="1"/>
  <c r="BB183" i="1" s="1"/>
  <c r="BA184" i="1"/>
  <c r="BA183" i="1" s="1"/>
  <c r="AZ184" i="1"/>
  <c r="AZ183" i="1" s="1"/>
  <c r="AY184" i="1"/>
  <c r="AY183" i="1" s="1"/>
  <c r="AX184" i="1"/>
  <c r="AX183" i="1" s="1"/>
  <c r="AW184" i="1"/>
  <c r="AW183" i="1" s="1"/>
  <c r="AV184" i="1"/>
  <c r="AV183" i="1" s="1"/>
  <c r="AU184" i="1"/>
  <c r="AU183" i="1" s="1"/>
  <c r="AT184" i="1"/>
  <c r="AT183" i="1" s="1"/>
  <c r="AQ184" i="1"/>
  <c r="AQ183" i="1" s="1"/>
  <c r="AP184" i="1"/>
  <c r="AP183" i="1" s="1"/>
  <c r="AO184" i="1"/>
  <c r="AO183" i="1" s="1"/>
  <c r="AN184" i="1"/>
  <c r="AN183" i="1" s="1"/>
  <c r="AM184" i="1"/>
  <c r="AM183" i="1" s="1"/>
  <c r="AL184" i="1"/>
  <c r="AL183" i="1" s="1"/>
  <c r="AK184" i="1"/>
  <c r="AK183" i="1" s="1"/>
  <c r="AJ184" i="1"/>
  <c r="AJ183" i="1" s="1"/>
  <c r="AI184" i="1"/>
  <c r="AI183" i="1" s="1"/>
  <c r="AH184" i="1"/>
  <c r="AH183" i="1" s="1"/>
  <c r="AG184" i="1"/>
  <c r="AG183" i="1" s="1"/>
  <c r="AD184" i="1"/>
  <c r="AD183" i="1" s="1"/>
  <c r="AA184" i="1"/>
  <c r="AA183" i="1" s="1"/>
  <c r="Z184" i="1"/>
  <c r="Z183" i="1" s="1"/>
  <c r="Y184" i="1"/>
  <c r="Y183" i="1" s="1"/>
  <c r="R184" i="1"/>
  <c r="R183" i="1" s="1"/>
  <c r="Q184" i="1"/>
  <c r="Q183" i="1" s="1"/>
  <c r="P184" i="1"/>
  <c r="P183" i="1" s="1"/>
  <c r="N184" i="1"/>
  <c r="N183" i="1" s="1"/>
  <c r="M184" i="1"/>
  <c r="M183" i="1" s="1"/>
  <c r="L184" i="1"/>
  <c r="L183" i="1" s="1"/>
  <c r="J184" i="1"/>
  <c r="J183" i="1" s="1"/>
  <c r="I184" i="1"/>
  <c r="I183" i="1" s="1"/>
  <c r="H184" i="1"/>
  <c r="H183" i="1" s="1"/>
  <c r="G184" i="1"/>
  <c r="G183" i="1" s="1"/>
  <c r="F184" i="1"/>
  <c r="F183" i="1" s="1"/>
  <c r="E184" i="1"/>
  <c r="E183" i="1" s="1"/>
  <c r="D182" i="1"/>
  <c r="D180" i="1"/>
  <c r="BH175" i="1"/>
  <c r="BH174" i="1" s="1"/>
  <c r="BG175" i="1"/>
  <c r="BG174" i="1" s="1"/>
  <c r="BF175" i="1"/>
  <c r="BF174" i="1" s="1"/>
  <c r="BE175" i="1"/>
  <c r="BE174" i="1" s="1"/>
  <c r="BD175" i="1"/>
  <c r="BD174" i="1" s="1"/>
  <c r="BC175" i="1"/>
  <c r="BC174" i="1" s="1"/>
  <c r="BB175" i="1"/>
  <c r="BB174" i="1" s="1"/>
  <c r="BA175" i="1"/>
  <c r="BA174" i="1" s="1"/>
  <c r="AZ175" i="1"/>
  <c r="AZ174" i="1" s="1"/>
  <c r="AY175" i="1"/>
  <c r="AY174" i="1" s="1"/>
  <c r="AX175" i="1"/>
  <c r="AX174" i="1" s="1"/>
  <c r="AW175" i="1"/>
  <c r="AW174" i="1" s="1"/>
  <c r="AV175" i="1"/>
  <c r="AV174" i="1" s="1"/>
  <c r="AU175" i="1"/>
  <c r="AU174" i="1" s="1"/>
  <c r="AT175" i="1"/>
  <c r="AT174" i="1" s="1"/>
  <c r="AS175" i="1"/>
  <c r="AS174" i="1" s="1"/>
  <c r="AR175" i="1"/>
  <c r="AR174" i="1" s="1"/>
  <c r="AQ175" i="1"/>
  <c r="AQ174" i="1" s="1"/>
  <c r="AP175" i="1"/>
  <c r="AP174" i="1" s="1"/>
  <c r="AO175" i="1"/>
  <c r="AN175" i="1"/>
  <c r="AN174" i="1" s="1"/>
  <c r="AM175" i="1"/>
  <c r="AM174" i="1" s="1"/>
  <c r="AL175" i="1"/>
  <c r="AL174" i="1" s="1"/>
  <c r="AK175" i="1"/>
  <c r="AK174" i="1" s="1"/>
  <c r="AJ175" i="1"/>
  <c r="AJ174" i="1" s="1"/>
  <c r="AI175" i="1"/>
  <c r="AI174" i="1" s="1"/>
  <c r="AH175" i="1"/>
  <c r="AH174" i="1" s="1"/>
  <c r="AG175" i="1"/>
  <c r="AG174" i="1" s="1"/>
  <c r="AF175" i="1"/>
  <c r="AF174" i="1" s="1"/>
  <c r="AE175" i="1"/>
  <c r="AE174" i="1" s="1"/>
  <c r="AD175" i="1"/>
  <c r="AD174" i="1" s="1"/>
  <c r="AC175" i="1"/>
  <c r="AC174" i="1" s="1"/>
  <c r="AB175" i="1"/>
  <c r="AB174" i="1" s="1"/>
  <c r="AA175" i="1"/>
  <c r="AA174" i="1" s="1"/>
  <c r="Z175" i="1"/>
  <c r="Z174" i="1" s="1"/>
  <c r="Y175" i="1"/>
  <c r="Y174" i="1" s="1"/>
  <c r="X175" i="1"/>
  <c r="X174" i="1" s="1"/>
  <c r="W175" i="1"/>
  <c r="W174" i="1" s="1"/>
  <c r="V175" i="1"/>
  <c r="V174" i="1" s="1"/>
  <c r="U175" i="1"/>
  <c r="U174" i="1" s="1"/>
  <c r="T175" i="1"/>
  <c r="T174" i="1" s="1"/>
  <c r="S175" i="1"/>
  <c r="S174" i="1" s="1"/>
  <c r="R175" i="1"/>
  <c r="R174" i="1" s="1"/>
  <c r="Q175" i="1"/>
  <c r="Q174" i="1" s="1"/>
  <c r="P175" i="1"/>
  <c r="P174" i="1" s="1"/>
  <c r="O175" i="1"/>
  <c r="O174" i="1" s="1"/>
  <c r="N175" i="1"/>
  <c r="N174" i="1" s="1"/>
  <c r="M175" i="1"/>
  <c r="M174" i="1" s="1"/>
  <c r="L175" i="1"/>
  <c r="L174" i="1" s="1"/>
  <c r="K175" i="1"/>
  <c r="K174" i="1" s="1"/>
  <c r="J175" i="1"/>
  <c r="AO174" i="1"/>
  <c r="S152" i="1"/>
  <c r="S93" i="1"/>
  <c r="S92" i="1"/>
  <c r="S91" i="1"/>
  <c r="S90" i="1"/>
  <c r="S89" i="1"/>
  <c r="S85" i="1"/>
  <c r="R85" i="1"/>
  <c r="Q85" i="1"/>
  <c r="N85" i="1"/>
  <c r="M85" i="1"/>
  <c r="K85" i="1"/>
  <c r="J85" i="1"/>
  <c r="I85" i="1"/>
  <c r="H85" i="1"/>
  <c r="G85" i="1"/>
  <c r="F85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S76" i="1"/>
  <c r="R76" i="1"/>
  <c r="Q76" i="1"/>
  <c r="P76" i="1"/>
  <c r="O76" i="1"/>
  <c r="N76" i="1"/>
  <c r="M76" i="1"/>
  <c r="L76" i="1"/>
  <c r="K76" i="1"/>
  <c r="J76" i="1"/>
  <c r="I76" i="1"/>
  <c r="H76" i="1"/>
  <c r="E40" i="13"/>
  <c r="F70" i="10"/>
  <c r="BG70" i="10"/>
  <c r="E18" i="7"/>
  <c r="X76" i="10"/>
  <c r="X75" i="10" s="1"/>
  <c r="X74" i="10" s="1"/>
  <c r="AE143" i="3"/>
  <c r="AA143" i="3"/>
  <c r="O143" i="3"/>
  <c r="K143" i="3"/>
  <c r="G91" i="1"/>
  <c r="M79" i="10"/>
  <c r="M70" i="10"/>
  <c r="O70" i="10"/>
  <c r="O79" i="10"/>
  <c r="O78" i="10" s="1"/>
  <c r="O77" i="10" s="1"/>
  <c r="N69" i="10"/>
  <c r="P69" i="10"/>
  <c r="N70" i="10"/>
  <c r="K184" i="1"/>
  <c r="K183" i="1" s="1"/>
  <c r="G76" i="13"/>
  <c r="E24" i="9"/>
  <c r="E21" i="9"/>
  <c r="E26" i="9"/>
  <c r="E23" i="9"/>
  <c r="E19" i="9"/>
  <c r="E27" i="9"/>
  <c r="E25" i="9"/>
  <c r="L133" i="9"/>
  <c r="Q69" i="10"/>
  <c r="Q79" i="10"/>
  <c r="P79" i="10"/>
  <c r="P78" i="10" s="1"/>
  <c r="P77" i="10" s="1"/>
  <c r="E29" i="9"/>
  <c r="M133" i="9"/>
  <c r="E20" i="9"/>
  <c r="R79" i="10"/>
  <c r="R78" i="10" s="1"/>
  <c r="R77" i="10" s="1"/>
  <c r="R70" i="10"/>
  <c r="H90" i="1"/>
  <c r="H93" i="1"/>
  <c r="H91" i="1"/>
  <c r="H76" i="13"/>
  <c r="S69" i="10"/>
  <c r="S79" i="10"/>
  <c r="S78" i="10" s="1"/>
  <c r="S77" i="10" s="1"/>
  <c r="J76" i="13"/>
  <c r="I76" i="13"/>
  <c r="T70" i="10"/>
  <c r="F24" i="9"/>
  <c r="F21" i="9"/>
  <c r="F26" i="9"/>
  <c r="F23" i="9"/>
  <c r="F19" i="9"/>
  <c r="F27" i="9"/>
  <c r="F25" i="9"/>
  <c r="U69" i="10"/>
  <c r="T79" i="10"/>
  <c r="T78" i="10" s="1"/>
  <c r="T77" i="10" s="1"/>
  <c r="L76" i="13"/>
  <c r="K76" i="13"/>
  <c r="F29" i="9"/>
  <c r="F20" i="9"/>
  <c r="V70" i="10"/>
  <c r="V79" i="10"/>
  <c r="V78" i="10" s="1"/>
  <c r="V77" i="10" s="1"/>
  <c r="I90" i="1"/>
  <c r="I91" i="1"/>
  <c r="I93" i="1"/>
  <c r="R133" i="9"/>
  <c r="W79" i="10"/>
  <c r="W78" i="10" s="1"/>
  <c r="W77" i="10" s="1"/>
  <c r="W69" i="10"/>
  <c r="N76" i="13"/>
  <c r="M76" i="13"/>
  <c r="X69" i="10"/>
  <c r="G21" i="9"/>
  <c r="G26" i="9"/>
  <c r="G23" i="9"/>
  <c r="G25" i="9"/>
  <c r="G27" i="9"/>
  <c r="G19" i="9"/>
  <c r="G24" i="9"/>
  <c r="Y69" i="10"/>
  <c r="Y79" i="10"/>
  <c r="Y78" i="10" s="1"/>
  <c r="Y77" i="10" s="1"/>
  <c r="X79" i="10"/>
  <c r="X78" i="10" s="1"/>
  <c r="X77" i="10" s="1"/>
  <c r="O76" i="13"/>
  <c r="P76" i="13"/>
  <c r="U133" i="9"/>
  <c r="G20" i="9"/>
  <c r="G29" i="9"/>
  <c r="Y70" i="10"/>
  <c r="Z79" i="10"/>
  <c r="Z78" i="10" s="1"/>
  <c r="Z77" i="10" s="1"/>
  <c r="Z69" i="10"/>
  <c r="J90" i="1"/>
  <c r="J91" i="1"/>
  <c r="AA69" i="10"/>
  <c r="J93" i="1"/>
  <c r="R76" i="13"/>
  <c r="Q76" i="13"/>
  <c r="W133" i="9"/>
  <c r="AA79" i="10"/>
  <c r="AA78" i="10" s="1"/>
  <c r="AA77" i="10" s="1"/>
  <c r="AB69" i="10"/>
  <c r="AB79" i="10"/>
  <c r="AB78" i="10" s="1"/>
  <c r="AB77" i="10" s="1"/>
  <c r="H27" i="9"/>
  <c r="H19" i="9"/>
  <c r="H24" i="9"/>
  <c r="H21" i="9"/>
  <c r="H26" i="9"/>
  <c r="H23" i="9"/>
  <c r="H25" i="9"/>
  <c r="AC79" i="10"/>
  <c r="AC78" i="10" s="1"/>
  <c r="AC77" i="10" s="1"/>
  <c r="S76" i="13"/>
  <c r="T76" i="13"/>
  <c r="H20" i="9"/>
  <c r="H29" i="9"/>
  <c r="AD70" i="10"/>
  <c r="AD79" i="10"/>
  <c r="AD78" i="10" s="1"/>
  <c r="AD77" i="10" s="1"/>
  <c r="K90" i="1"/>
  <c r="K91" i="1"/>
  <c r="Z133" i="9"/>
  <c r="AE69" i="10"/>
  <c r="AE79" i="10"/>
  <c r="K93" i="1"/>
  <c r="V76" i="13"/>
  <c r="U76" i="13"/>
  <c r="I24" i="9"/>
  <c r="I21" i="9"/>
  <c r="I26" i="9"/>
  <c r="I23" i="9"/>
  <c r="I25" i="9"/>
  <c r="I27" i="9"/>
  <c r="I19" i="9"/>
  <c r="AG79" i="10"/>
  <c r="AF79" i="10"/>
  <c r="AF78" i="10" s="1"/>
  <c r="AF77" i="10" s="1"/>
  <c r="H93" i="13"/>
  <c r="H31" i="14" s="1"/>
  <c r="W76" i="13"/>
  <c r="X76" i="13"/>
  <c r="I29" i="9"/>
  <c r="I20" i="9"/>
  <c r="AH69" i="10"/>
  <c r="AH79" i="10"/>
  <c r="AH78" i="10" s="1"/>
  <c r="AH77" i="10" s="1"/>
  <c r="L90" i="1"/>
  <c r="L91" i="1"/>
  <c r="L93" i="1"/>
  <c r="AI69" i="10"/>
  <c r="AF184" i="1"/>
  <c r="AF183" i="1" s="1"/>
  <c r="AE184" i="1"/>
  <c r="AE183" i="1" s="1"/>
  <c r="Z76" i="13"/>
  <c r="Y76" i="13"/>
  <c r="AE133" i="9"/>
  <c r="AI79" i="10"/>
  <c r="AI78" i="10" s="1"/>
  <c r="AI77" i="10" s="1"/>
  <c r="AJ79" i="10"/>
  <c r="AJ78" i="10" s="1"/>
  <c r="AJ77" i="10" s="1"/>
  <c r="AJ70" i="10"/>
  <c r="J24" i="9"/>
  <c r="J21" i="9"/>
  <c r="J26" i="9"/>
  <c r="J23" i="9"/>
  <c r="J25" i="9"/>
  <c r="J27" i="9"/>
  <c r="J19" i="9"/>
  <c r="AK79" i="10"/>
  <c r="AK78" i="10" s="1"/>
  <c r="AK77" i="10" s="1"/>
  <c r="AG192" i="1"/>
  <c r="AG191" i="1" s="1"/>
  <c r="AH192" i="1"/>
  <c r="AH191" i="1" s="1"/>
  <c r="I93" i="13"/>
  <c r="I31" i="14" s="1"/>
  <c r="AB76" i="13"/>
  <c r="AA76" i="13"/>
  <c r="J20" i="9"/>
  <c r="J29" i="9"/>
  <c r="AL79" i="10"/>
  <c r="AL78" i="10" s="1"/>
  <c r="AL77" i="10" s="1"/>
  <c r="AL70" i="10"/>
  <c r="M90" i="1"/>
  <c r="M93" i="1"/>
  <c r="M92" i="1"/>
  <c r="M91" i="1"/>
  <c r="AI192" i="1"/>
  <c r="AI191" i="1" s="1"/>
  <c r="AM70" i="10"/>
  <c r="AJ192" i="1"/>
  <c r="AJ191" i="1" s="1"/>
  <c r="AD76" i="13"/>
  <c r="AC76" i="13"/>
  <c r="M89" i="1"/>
  <c r="AM79" i="10"/>
  <c r="AM78" i="10" s="1"/>
  <c r="AM77" i="10" s="1"/>
  <c r="AN79" i="10"/>
  <c r="AN78" i="10" s="1"/>
  <c r="AN77" i="10" s="1"/>
  <c r="AN70" i="10"/>
  <c r="AO79" i="10"/>
  <c r="AO78" i="10" s="1"/>
  <c r="AO77" i="10" s="1"/>
  <c r="AK192" i="1"/>
  <c r="AK191" i="1" s="1"/>
  <c r="AL192" i="1"/>
  <c r="AL191" i="1" s="1"/>
  <c r="AL76" i="13"/>
  <c r="AK76" i="13"/>
  <c r="AE76" i="13"/>
  <c r="J93" i="13"/>
  <c r="J31" i="14" s="1"/>
  <c r="AF76" i="13"/>
  <c r="AG108" i="6"/>
  <c r="AG92" i="6"/>
  <c r="AG84" i="6"/>
  <c r="AP70" i="10"/>
  <c r="AP79" i="10"/>
  <c r="AP78" i="10" s="1"/>
  <c r="AP77" i="10" s="1"/>
  <c r="N90" i="1"/>
  <c r="N93" i="1"/>
  <c r="N91" i="1"/>
  <c r="N92" i="1"/>
  <c r="AM192" i="1"/>
  <c r="AM191" i="1" s="1"/>
  <c r="AG76" i="13"/>
  <c r="AH92" i="6"/>
  <c r="AH84" i="6"/>
  <c r="AH108" i="6"/>
  <c r="AQ79" i="10"/>
  <c r="AQ78" i="10" s="1"/>
  <c r="AQ77" i="10" s="1"/>
  <c r="AN76" i="13"/>
  <c r="AM76" i="13"/>
  <c r="AH76" i="13"/>
  <c r="AI92" i="6"/>
  <c r="AR70" i="10"/>
  <c r="AN192" i="1"/>
  <c r="AN191" i="1" s="1"/>
  <c r="N89" i="1"/>
  <c r="AI76" i="13"/>
  <c r="AR69" i="10"/>
  <c r="AJ108" i="6"/>
  <c r="AJ92" i="6"/>
  <c r="AJ84" i="6"/>
  <c r="AR79" i="10"/>
  <c r="AR78" i="10" s="1"/>
  <c r="AR77" i="10" s="1"/>
  <c r="AS70" i="10"/>
  <c r="AS79" i="10"/>
  <c r="AS78" i="10" s="1"/>
  <c r="AS77" i="10" s="1"/>
  <c r="AO192" i="1"/>
  <c r="AO191" i="1" s="1"/>
  <c r="AP192" i="1"/>
  <c r="AP191" i="1" s="1"/>
  <c r="AO76" i="13"/>
  <c r="AP76" i="13"/>
  <c r="K93" i="13"/>
  <c r="K31" i="14" s="1"/>
  <c r="AT79" i="10"/>
  <c r="AT78" i="10" s="1"/>
  <c r="AT77" i="10" s="1"/>
  <c r="AT70" i="10"/>
  <c r="O90" i="1"/>
  <c r="O92" i="1"/>
  <c r="O91" i="1"/>
  <c r="O93" i="1"/>
  <c r="AQ192" i="1"/>
  <c r="AQ191" i="1" s="1"/>
  <c r="AJ76" i="13"/>
  <c r="AU70" i="10"/>
  <c r="AU79" i="10"/>
  <c r="AU78" i="10" s="1"/>
  <c r="AU77" i="10" s="1"/>
  <c r="O85" i="1"/>
  <c r="P85" i="1"/>
  <c r="AR192" i="1"/>
  <c r="AR191" i="1" s="1"/>
  <c r="AQ76" i="13"/>
  <c r="AV69" i="10"/>
  <c r="AR184" i="1"/>
  <c r="AR183" i="1" s="1"/>
  <c r="O89" i="1"/>
  <c r="AR76" i="13"/>
  <c r="AH47" i="15"/>
  <c r="AV70" i="10"/>
  <c r="AW70" i="10"/>
  <c r="AW79" i="10"/>
  <c r="AW78" i="10" s="1"/>
  <c r="AW77" i="10" s="1"/>
  <c r="AV79" i="10"/>
  <c r="AV78" i="10" s="1"/>
  <c r="AV77" i="10" s="1"/>
  <c r="AS192" i="1"/>
  <c r="AS191" i="1" s="1"/>
  <c r="AT192" i="1"/>
  <c r="AT191" i="1" s="1"/>
  <c r="AS184" i="1"/>
  <c r="AS183" i="1" s="1"/>
  <c r="AI47" i="15"/>
  <c r="AJ47" i="15"/>
  <c r="AX79" i="10"/>
  <c r="AX78" i="10" s="1"/>
  <c r="AX77" i="10" s="1"/>
  <c r="P90" i="1"/>
  <c r="P92" i="1"/>
  <c r="P91" i="1"/>
  <c r="AU192" i="1"/>
  <c r="AU191" i="1" s="1"/>
  <c r="AY69" i="10"/>
  <c r="AY79" i="10"/>
  <c r="AY78" i="10" s="1"/>
  <c r="AY77" i="10" s="1"/>
  <c r="AZ79" i="10"/>
  <c r="AZ78" i="10" s="1"/>
  <c r="AZ77" i="10" s="1"/>
  <c r="AZ69" i="10"/>
  <c r="AV192" i="1"/>
  <c r="AV191" i="1" s="1"/>
  <c r="P89" i="1"/>
  <c r="AW251" i="1"/>
  <c r="AW71" i="13" s="1"/>
  <c r="AW77" i="13" s="1"/>
  <c r="BA69" i="10"/>
  <c r="BA79" i="10"/>
  <c r="Q152" i="1"/>
  <c r="AW192" i="1"/>
  <c r="AW191" i="1" s="1"/>
  <c r="AX251" i="1"/>
  <c r="AX71" i="13" s="1"/>
  <c r="AX77" i="13" s="1"/>
  <c r="AX192" i="1"/>
  <c r="AX191" i="1" s="1"/>
  <c r="BB69" i="10"/>
  <c r="BB79" i="10"/>
  <c r="BB78" i="10" s="1"/>
  <c r="BB77" i="10" s="1"/>
  <c r="Q90" i="1"/>
  <c r="Q92" i="1"/>
  <c r="Q93" i="1"/>
  <c r="Q91" i="1"/>
  <c r="AY251" i="1"/>
  <c r="BB70" i="10"/>
  <c r="BC70" i="10"/>
  <c r="AY192" i="1"/>
  <c r="AY191" i="1" s="1"/>
  <c r="AZ251" i="1"/>
  <c r="AZ192" i="1"/>
  <c r="AZ191" i="1" s="1"/>
  <c r="BC79" i="10"/>
  <c r="BC78" i="10" s="1"/>
  <c r="BC77" i="10" s="1"/>
  <c r="BA251" i="1"/>
  <c r="Q89" i="1"/>
  <c r="R152" i="1"/>
  <c r="BA192" i="1"/>
  <c r="BA191" i="1" s="1"/>
  <c r="BB251" i="1"/>
  <c r="BB71" i="13" s="1"/>
  <c r="BB77" i="13" s="1"/>
  <c r="BB192" i="1"/>
  <c r="BB191" i="1" s="1"/>
  <c r="R90" i="1"/>
  <c r="R92" i="1"/>
  <c r="R93" i="1"/>
  <c r="R91" i="1"/>
  <c r="BC251" i="1"/>
  <c r="BC71" i="13" s="1"/>
  <c r="BC77" i="13" s="1"/>
  <c r="BC192" i="1"/>
  <c r="BC191" i="1" s="1"/>
  <c r="R89" i="1"/>
  <c r="P31" i="14"/>
  <c r="H132" i="9"/>
  <c r="G133" i="9"/>
  <c r="J133" i="9"/>
  <c r="E50" i="12" l="1"/>
  <c r="E100" i="3"/>
  <c r="D17" i="9"/>
  <c r="E30" i="14"/>
  <c r="AD48" i="7"/>
  <c r="AD47" i="7" s="1"/>
  <c r="AM43" i="7"/>
  <c r="AM42" i="7" s="1"/>
  <c r="BH48" i="7"/>
  <c r="BH47" i="7" s="1"/>
  <c r="J48" i="7"/>
  <c r="J47" i="7" s="1"/>
  <c r="F134" i="9"/>
  <c r="AX134" i="9"/>
  <c r="S132" i="9"/>
  <c r="Z134" i="9"/>
  <c r="Y134" i="9"/>
  <c r="I133" i="9"/>
  <c r="AF133" i="9"/>
  <c r="AC133" i="9"/>
  <c r="X127" i="9"/>
  <c r="W131" i="9"/>
  <c r="O133" i="9"/>
  <c r="BB138" i="9"/>
  <c r="AT133" i="9"/>
  <c r="K133" i="9"/>
  <c r="AB133" i="9"/>
  <c r="AB129" i="9"/>
  <c r="X133" i="9"/>
  <c r="V129" i="9"/>
  <c r="P133" i="9"/>
  <c r="AU133" i="9"/>
  <c r="U134" i="9"/>
  <c r="V127" i="9"/>
  <c r="M127" i="9"/>
  <c r="AT127" i="9"/>
  <c r="K134" i="9"/>
  <c r="F130" i="9"/>
  <c r="AD134" i="9"/>
  <c r="AA134" i="9"/>
  <c r="X134" i="9"/>
  <c r="I130" i="9"/>
  <c r="AK134" i="9"/>
  <c r="F131" i="9"/>
  <c r="W134" i="9"/>
  <c r="V134" i="9"/>
  <c r="T134" i="9"/>
  <c r="R134" i="9"/>
  <c r="N134" i="9"/>
  <c r="J130" i="9"/>
  <c r="AI134" i="9"/>
  <c r="H134" i="9"/>
  <c r="J134" i="9"/>
  <c r="AC134" i="9"/>
  <c r="Q134" i="9"/>
  <c r="P134" i="9"/>
  <c r="L134" i="9"/>
  <c r="H130" i="9"/>
  <c r="G134" i="9"/>
  <c r="I134" i="9"/>
  <c r="AF134" i="9"/>
  <c r="AE134" i="9"/>
  <c r="AC131" i="9"/>
  <c r="AC135" i="9"/>
  <c r="AB134" i="9"/>
  <c r="S134" i="9"/>
  <c r="R131" i="9"/>
  <c r="O134" i="9"/>
  <c r="M134" i="9"/>
  <c r="AZ134" i="9"/>
  <c r="AE131" i="9"/>
  <c r="AD131" i="9"/>
  <c r="Z135" i="9"/>
  <c r="V131" i="9"/>
  <c r="P127" i="9"/>
  <c r="F135" i="9"/>
  <c r="I131" i="9"/>
  <c r="AF131" i="9"/>
  <c r="AE127" i="9"/>
  <c r="AB131" i="9"/>
  <c r="AA131" i="9"/>
  <c r="U131" i="9"/>
  <c r="T131" i="9"/>
  <c r="S131" i="9"/>
  <c r="P131" i="9"/>
  <c r="O131" i="9"/>
  <c r="N131" i="9"/>
  <c r="M131" i="9"/>
  <c r="L131" i="9"/>
  <c r="AI131" i="9"/>
  <c r="AH131" i="9"/>
  <c r="AN127" i="9"/>
  <c r="AX141" i="9"/>
  <c r="H131" i="9"/>
  <c r="Y131" i="9"/>
  <c r="AS127" i="9"/>
  <c r="K131" i="9"/>
  <c r="J131" i="9"/>
  <c r="G131" i="9"/>
  <c r="AF127" i="9"/>
  <c r="Z131" i="9"/>
  <c r="X131" i="9"/>
  <c r="W135" i="9"/>
  <c r="S127" i="9"/>
  <c r="Q131" i="9"/>
  <c r="AI127" i="9"/>
  <c r="AR127" i="9"/>
  <c r="I132" i="9"/>
  <c r="AD127" i="9"/>
  <c r="AA135" i="9"/>
  <c r="Y128" i="9"/>
  <c r="W132" i="9"/>
  <c r="U127" i="9"/>
  <c r="T127" i="9"/>
  <c r="R135" i="9"/>
  <c r="O127" i="9"/>
  <c r="L128" i="9"/>
  <c r="L127" i="9"/>
  <c r="L132" i="9"/>
  <c r="J128" i="9"/>
  <c r="I127" i="9"/>
  <c r="AH140" i="9"/>
  <c r="G127" i="9"/>
  <c r="AO140" i="9"/>
  <c r="AN132" i="9"/>
  <c r="AW132" i="9"/>
  <c r="I135" i="9"/>
  <c r="J135" i="9"/>
  <c r="AA128" i="9"/>
  <c r="AA127" i="9"/>
  <c r="Y135" i="9"/>
  <c r="W127" i="9"/>
  <c r="V132" i="9"/>
  <c r="U132" i="9"/>
  <c r="T135" i="9"/>
  <c r="R127" i="9"/>
  <c r="P135" i="9"/>
  <c r="N127" i="9"/>
  <c r="AH127" i="9"/>
  <c r="AL127" i="9"/>
  <c r="AU127" i="9"/>
  <c r="AK127" i="9"/>
  <c r="AF140" i="9"/>
  <c r="F39" i="9"/>
  <c r="G39" i="9" s="1"/>
  <c r="H39" i="9" s="1"/>
  <c r="F45" i="9"/>
  <c r="Q156" i="9" s="1"/>
  <c r="H135" i="9"/>
  <c r="AF128" i="9"/>
  <c r="AE128" i="9"/>
  <c r="AF132" i="9"/>
  <c r="AD128" i="9"/>
  <c r="AB128" i="9"/>
  <c r="AC127" i="9"/>
  <c r="AB127" i="9"/>
  <c r="AB132" i="9"/>
  <c r="Z127" i="9"/>
  <c r="Y127" i="9"/>
  <c r="X135" i="9"/>
  <c r="U128" i="9"/>
  <c r="R128" i="9"/>
  <c r="Q127" i="9"/>
  <c r="O132" i="9"/>
  <c r="N135" i="9"/>
  <c r="K128" i="9"/>
  <c r="K127" i="9"/>
  <c r="J127" i="9"/>
  <c r="F127" i="9"/>
  <c r="W140" i="9"/>
  <c r="AM127" i="9"/>
  <c r="BB127" i="9"/>
  <c r="AX127" i="9"/>
  <c r="BB132" i="9"/>
  <c r="BG64" i="10"/>
  <c r="BG63" i="10" s="1"/>
  <c r="B72" i="18"/>
  <c r="B60" i="18"/>
  <c r="B67" i="18"/>
  <c r="B69" i="18"/>
  <c r="B63" i="18"/>
  <c r="B65" i="18"/>
  <c r="B70" i="18"/>
  <c r="B73" i="18"/>
  <c r="B68" i="18"/>
  <c r="B59" i="18"/>
  <c r="B62" i="18"/>
  <c r="B64" i="18"/>
  <c r="P33" i="14"/>
  <c r="P112" i="3"/>
  <c r="P110" i="3"/>
  <c r="BF139" i="3"/>
  <c r="BB139" i="3"/>
  <c r="AX139" i="3"/>
  <c r="AT139" i="3"/>
  <c r="AP139" i="3"/>
  <c r="AL139" i="3"/>
  <c r="AH139" i="3"/>
  <c r="BF137" i="3"/>
  <c r="BF36" i="12" s="1"/>
  <c r="BB137" i="3"/>
  <c r="BB36" i="12" s="1"/>
  <c r="AX137" i="3"/>
  <c r="AX36" i="12" s="1"/>
  <c r="AT137" i="3"/>
  <c r="AT36" i="12" s="1"/>
  <c r="AP137" i="3"/>
  <c r="AP36" i="12" s="1"/>
  <c r="AL137" i="3"/>
  <c r="AL36" i="12" s="1"/>
  <c r="AH137" i="3"/>
  <c r="AH36" i="12" s="1"/>
  <c r="AD137" i="3"/>
  <c r="AD36" i="12" s="1"/>
  <c r="Z137" i="3"/>
  <c r="Z36" i="12" s="1"/>
  <c r="R137" i="3"/>
  <c r="R36" i="12" s="1"/>
  <c r="N137" i="3"/>
  <c r="N36" i="12" s="1"/>
  <c r="J137" i="3"/>
  <c r="J36" i="12" s="1"/>
  <c r="F137" i="3"/>
  <c r="F36" i="12" s="1"/>
  <c r="BF130" i="3"/>
  <c r="BF129" i="3" s="1"/>
  <c r="BB130" i="3"/>
  <c r="AX130" i="3"/>
  <c r="AX129" i="3" s="1"/>
  <c r="AT130" i="3"/>
  <c r="AT129" i="3" s="1"/>
  <c r="AP130" i="3"/>
  <c r="AP129" i="3" s="1"/>
  <c r="AL130" i="3"/>
  <c r="AL129" i="3" s="1"/>
  <c r="AH130" i="3"/>
  <c r="AH129" i="3" s="1"/>
  <c r="AH31" i="12" s="1"/>
  <c r="AD130" i="3"/>
  <c r="AD129" i="3" s="1"/>
  <c r="Z130" i="3"/>
  <c r="Z129" i="3" s="1"/>
  <c r="V130" i="3"/>
  <c r="V129" i="3" s="1"/>
  <c r="R130" i="3"/>
  <c r="R129" i="3" s="1"/>
  <c r="N130" i="3"/>
  <c r="N129" i="3" s="1"/>
  <c r="J130" i="3"/>
  <c r="F130" i="3"/>
  <c r="F129" i="3" s="1"/>
  <c r="Q110" i="3"/>
  <c r="BD139" i="3"/>
  <c r="AY139" i="3"/>
  <c r="AS139" i="3"/>
  <c r="AN139" i="3"/>
  <c r="AI139" i="3"/>
  <c r="BG137" i="3"/>
  <c r="BG36" i="12" s="1"/>
  <c r="BA137" i="3"/>
  <c r="AV137" i="3"/>
  <c r="AV36" i="12" s="1"/>
  <c r="AQ137" i="3"/>
  <c r="AQ36" i="12" s="1"/>
  <c r="AK137" i="3"/>
  <c r="AK36" i="12" s="1"/>
  <c r="AF137" i="3"/>
  <c r="AF36" i="12" s="1"/>
  <c r="AA137" i="3"/>
  <c r="AA36" i="12" s="1"/>
  <c r="P137" i="3"/>
  <c r="P36" i="12" s="1"/>
  <c r="K137" i="3"/>
  <c r="K36" i="12" s="1"/>
  <c r="E137" i="3"/>
  <c r="E36" i="12" s="1"/>
  <c r="BG130" i="3"/>
  <c r="BG129" i="3" s="1"/>
  <c r="BA130" i="3"/>
  <c r="BA129" i="3" s="1"/>
  <c r="AV130" i="3"/>
  <c r="AV129" i="3" s="1"/>
  <c r="AQ130" i="3"/>
  <c r="AQ129" i="3" s="1"/>
  <c r="AK130" i="3"/>
  <c r="AF130" i="3"/>
  <c r="AF129" i="3" s="1"/>
  <c r="AA130" i="3"/>
  <c r="AA129" i="3" s="1"/>
  <c r="AA31" i="12" s="1"/>
  <c r="U130" i="3"/>
  <c r="P130" i="3"/>
  <c r="P129" i="3" s="1"/>
  <c r="K130" i="3"/>
  <c r="K129" i="3" s="1"/>
  <c r="E130" i="3"/>
  <c r="E129" i="3" s="1"/>
  <c r="R112" i="3"/>
  <c r="BH139" i="3"/>
  <c r="BC139" i="3"/>
  <c r="AW139" i="3"/>
  <c r="AR139" i="3"/>
  <c r="AM139" i="3"/>
  <c r="AG139" i="3"/>
  <c r="G139" i="3"/>
  <c r="BE137" i="3"/>
  <c r="AZ137" i="3"/>
  <c r="AZ36" i="12" s="1"/>
  <c r="AU137" i="3"/>
  <c r="AU36" i="12" s="1"/>
  <c r="AO137" i="3"/>
  <c r="AO36" i="12" s="1"/>
  <c r="AJ137" i="3"/>
  <c r="AJ36" i="12" s="1"/>
  <c r="AE137" i="3"/>
  <c r="AE36" i="12" s="1"/>
  <c r="Y137" i="3"/>
  <c r="Y36" i="12" s="1"/>
  <c r="BA139" i="3"/>
  <c r="AQ139" i="3"/>
  <c r="BD137" i="3"/>
  <c r="AS137" i="3"/>
  <c r="AI137" i="3"/>
  <c r="AI36" i="12" s="1"/>
  <c r="X137" i="3"/>
  <c r="X36" i="12" s="1"/>
  <c r="Q137" i="3"/>
  <c r="Q36" i="12" s="1"/>
  <c r="I137" i="3"/>
  <c r="BE130" i="3"/>
  <c r="BE129" i="3" s="1"/>
  <c r="AY130" i="3"/>
  <c r="AY129" i="3" s="1"/>
  <c r="AR130" i="3"/>
  <c r="AR129" i="3" s="1"/>
  <c r="AJ130" i="3"/>
  <c r="AJ129" i="3" s="1"/>
  <c r="AJ31" i="12" s="1"/>
  <c r="AC130" i="3"/>
  <c r="W130" i="3"/>
  <c r="W129" i="3" s="1"/>
  <c r="O130" i="3"/>
  <c r="O129" i="3" s="1"/>
  <c r="O31" i="12" s="1"/>
  <c r="H130" i="3"/>
  <c r="R110" i="3"/>
  <c r="AZ139" i="3"/>
  <c r="AO139" i="3"/>
  <c r="BC137" i="3"/>
  <c r="BC36" i="12" s="1"/>
  <c r="AR137" i="3"/>
  <c r="AR36" i="12" s="1"/>
  <c r="AG137" i="3"/>
  <c r="AG36" i="12" s="1"/>
  <c r="W137" i="3"/>
  <c r="W36" i="12" s="1"/>
  <c r="O137" i="3"/>
  <c r="O36" i="12" s="1"/>
  <c r="H137" i="3"/>
  <c r="H36" i="12" s="1"/>
  <c r="BD130" i="3"/>
  <c r="BD129" i="3" s="1"/>
  <c r="AW130" i="3"/>
  <c r="AW129" i="3" s="1"/>
  <c r="AO130" i="3"/>
  <c r="AI130" i="3"/>
  <c r="AI129" i="3" s="1"/>
  <c r="AB130" i="3"/>
  <c r="AB129" i="3" s="1"/>
  <c r="T130" i="3"/>
  <c r="T129" i="3" s="1"/>
  <c r="M130" i="3"/>
  <c r="G130" i="3"/>
  <c r="BG139" i="3"/>
  <c r="AV139" i="3"/>
  <c r="AK139" i="3"/>
  <c r="E139" i="3"/>
  <c r="AY137" i="3"/>
  <c r="AY36" i="12" s="1"/>
  <c r="AN137" i="3"/>
  <c r="AN36" i="12" s="1"/>
  <c r="AC137" i="3"/>
  <c r="M137" i="3"/>
  <c r="M36" i="12" s="1"/>
  <c r="G137" i="3"/>
  <c r="G36" i="12" s="1"/>
  <c r="Q112" i="3"/>
  <c r="BE139" i="3"/>
  <c r="AB137" i="3"/>
  <c r="AB36" i="12" s="1"/>
  <c r="AZ130" i="3"/>
  <c r="AZ129" i="3" s="1"/>
  <c r="AM130" i="3"/>
  <c r="AM129" i="3" s="1"/>
  <c r="AM31" i="12" s="1"/>
  <c r="X130" i="3"/>
  <c r="X129" i="3" s="1"/>
  <c r="X31" i="12" s="1"/>
  <c r="AU139" i="3"/>
  <c r="BH137" i="3"/>
  <c r="BH36" i="12" s="1"/>
  <c r="AU130" i="3"/>
  <c r="AU129" i="3" s="1"/>
  <c r="AU31" i="12" s="1"/>
  <c r="AG130" i="3"/>
  <c r="AG129" i="3" s="1"/>
  <c r="S130" i="3"/>
  <c r="S129" i="3" s="1"/>
  <c r="AJ139" i="3"/>
  <c r="AW137" i="3"/>
  <c r="L137" i="3"/>
  <c r="L36" i="12" s="1"/>
  <c r="BH130" i="3"/>
  <c r="BH129" i="3" s="1"/>
  <c r="AS130" i="3"/>
  <c r="AE130" i="3"/>
  <c r="AE129" i="3" s="1"/>
  <c r="Q130" i="3"/>
  <c r="Q129" i="3" s="1"/>
  <c r="AM137" i="3"/>
  <c r="AM36" i="12" s="1"/>
  <c r="BC130" i="3"/>
  <c r="BC129" i="3" s="1"/>
  <c r="AN130" i="3"/>
  <c r="AN129" i="3" s="1"/>
  <c r="Y130" i="3"/>
  <c r="L130" i="3"/>
  <c r="L129" i="3" s="1"/>
  <c r="BB129" i="3"/>
  <c r="BB31" i="12" s="1"/>
  <c r="BB30" i="12" s="1"/>
  <c r="N68" i="10"/>
  <c r="N67" i="10" s="1"/>
  <c r="F137" i="9"/>
  <c r="AC137" i="9"/>
  <c r="Z137" i="9"/>
  <c r="U137" i="9"/>
  <c r="J138" i="9"/>
  <c r="G138" i="9"/>
  <c r="AB137" i="9"/>
  <c r="AY138" i="9"/>
  <c r="AE138" i="9"/>
  <c r="J137" i="9"/>
  <c r="BF138" i="9"/>
  <c r="I138" i="9"/>
  <c r="AZ138" i="9"/>
  <c r="BD138" i="9"/>
  <c r="F46" i="9"/>
  <c r="AW157" i="9" s="1"/>
  <c r="AO131" i="9"/>
  <c r="AD137" i="9"/>
  <c r="Z129" i="9"/>
  <c r="O137" i="9"/>
  <c r="L137" i="9"/>
  <c r="M129" i="9"/>
  <c r="J129" i="9"/>
  <c r="F133" i="9"/>
  <c r="I137" i="9"/>
  <c r="K137" i="9"/>
  <c r="H133" i="9"/>
  <c r="AE129" i="9"/>
  <c r="AE135" i="9"/>
  <c r="AC128" i="9"/>
  <c r="AD133" i="9"/>
  <c r="AC129" i="9"/>
  <c r="AA137" i="9"/>
  <c r="AA133" i="9"/>
  <c r="Y137" i="9"/>
  <c r="X137" i="9"/>
  <c r="Y133" i="9"/>
  <c r="X128" i="9"/>
  <c r="W137" i="9"/>
  <c r="W129" i="9"/>
  <c r="V137" i="9"/>
  <c r="V133" i="9"/>
  <c r="T128" i="9"/>
  <c r="T133" i="9"/>
  <c r="S135" i="9"/>
  <c r="S133" i="9"/>
  <c r="Q133" i="9"/>
  <c r="P129" i="9"/>
  <c r="N128" i="9"/>
  <c r="N133" i="9"/>
  <c r="L135" i="9"/>
  <c r="I128" i="9"/>
  <c r="AI133" i="9"/>
  <c r="AL141" i="9"/>
  <c r="AP138" i="9"/>
  <c r="F138" i="9"/>
  <c r="AK138" i="9"/>
  <c r="AL129" i="9"/>
  <c r="AI138" i="9"/>
  <c r="BD133" i="9"/>
  <c r="BE138" i="9"/>
  <c r="X138" i="9"/>
  <c r="AY130" i="9"/>
  <c r="BH131" i="9"/>
  <c r="AD129" i="9"/>
  <c r="AA129" i="9"/>
  <c r="Y129" i="9"/>
  <c r="T137" i="9"/>
  <c r="U129" i="9"/>
  <c r="R137" i="9"/>
  <c r="H137" i="9"/>
  <c r="G137" i="9"/>
  <c r="AF137" i="9"/>
  <c r="AE137" i="9"/>
  <c r="AF129" i="9"/>
  <c r="X129" i="9"/>
  <c r="S137" i="9"/>
  <c r="T129" i="9"/>
  <c r="Q129" i="9"/>
  <c r="AH133" i="9"/>
  <c r="AH138" i="9"/>
  <c r="AC138" i="9"/>
  <c r="S138" i="9"/>
  <c r="Y138" i="9"/>
  <c r="L138" i="9"/>
  <c r="Q59" i="6"/>
  <c r="N60" i="6"/>
  <c r="R55" i="6"/>
  <c r="R118" i="3"/>
  <c r="J29" i="7"/>
  <c r="F29" i="7"/>
  <c r="AT48" i="7"/>
  <c r="AT47" i="7" s="1"/>
  <c r="R43" i="7"/>
  <c r="R42" i="7" s="1"/>
  <c r="AX43" i="7"/>
  <c r="AX42" i="7" s="1"/>
  <c r="Q24" i="7"/>
  <c r="H118" i="3"/>
  <c r="N28" i="4"/>
  <c r="AE39" i="4"/>
  <c r="AE38" i="4" s="1"/>
  <c r="AP39" i="4"/>
  <c r="AP38" i="4" s="1"/>
  <c r="AP33" i="12" s="1"/>
  <c r="AT69" i="10"/>
  <c r="AT68" i="10" s="1"/>
  <c r="AT67" i="10" s="1"/>
  <c r="AY142" i="3"/>
  <c r="AY141" i="3" s="1"/>
  <c r="BB39" i="4"/>
  <c r="BB38" i="4" s="1"/>
  <c r="BB33" i="12" s="1"/>
  <c r="AH39" i="4"/>
  <c r="AH38" i="4" s="1"/>
  <c r="AH33" i="12" s="1"/>
  <c r="H192" i="1"/>
  <c r="H191" i="1" s="1"/>
  <c r="H139" i="3" s="1"/>
  <c r="E19" i="6"/>
  <c r="E9" i="12"/>
  <c r="E46" i="12"/>
  <c r="E36" i="15"/>
  <c r="F91" i="1"/>
  <c r="D91" i="1" s="1"/>
  <c r="H106" i="6"/>
  <c r="AR43" i="7"/>
  <c r="AR42" i="7" s="1"/>
  <c r="X70" i="10"/>
  <c r="X68" i="10" s="1"/>
  <c r="X67" i="10" s="1"/>
  <c r="G80" i="1"/>
  <c r="G79" i="1" s="1"/>
  <c r="E49" i="5"/>
  <c r="J70" i="10"/>
  <c r="J68" i="10" s="1"/>
  <c r="J67" i="10" s="1"/>
  <c r="E27" i="11"/>
  <c r="E9" i="17"/>
  <c r="AG142" i="3"/>
  <c r="AG141" i="3" s="1"/>
  <c r="N27" i="4"/>
  <c r="Q55" i="6"/>
  <c r="L22" i="7"/>
  <c r="F90" i="1"/>
  <c r="D90" i="1" s="1"/>
  <c r="O118" i="3"/>
  <c r="E142" i="3"/>
  <c r="E141" i="3" s="1"/>
  <c r="J27" i="4"/>
  <c r="M24" i="6"/>
  <c r="Q60" i="6"/>
  <c r="O57" i="6"/>
  <c r="O69" i="10"/>
  <c r="O68" i="10" s="1"/>
  <c r="O67" i="10" s="1"/>
  <c r="E21" i="4"/>
  <c r="E170" i="1"/>
  <c r="E105" i="8" s="1"/>
  <c r="E58" i="9"/>
  <c r="E89" i="13"/>
  <c r="E27" i="10"/>
  <c r="L41" i="6"/>
  <c r="R24" i="7"/>
  <c r="R121" i="3"/>
  <c r="E39" i="4"/>
  <c r="E38" i="4" s="1"/>
  <c r="E33" i="12" s="1"/>
  <c r="K69" i="10"/>
  <c r="K68" i="10" s="1"/>
  <c r="K67" i="10" s="1"/>
  <c r="M34" i="6"/>
  <c r="AU43" i="7"/>
  <c r="AU42" i="7" s="1"/>
  <c r="AV39" i="4"/>
  <c r="AV38" i="4" s="1"/>
  <c r="AV33" i="12" s="1"/>
  <c r="M113" i="3"/>
  <c r="E121" i="3"/>
  <c r="L121" i="3"/>
  <c r="U138" i="3"/>
  <c r="W48" i="7"/>
  <c r="W47" i="7" s="1"/>
  <c r="AA70" i="10"/>
  <c r="AA68" i="10" s="1"/>
  <c r="AA67" i="10" s="1"/>
  <c r="P41" i="6"/>
  <c r="L42" i="6"/>
  <c r="P23" i="7"/>
  <c r="J31" i="7"/>
  <c r="J30" i="7" s="1"/>
  <c r="Q25" i="4"/>
  <c r="L25" i="4"/>
  <c r="L26" i="4"/>
  <c r="AE140" i="3"/>
  <c r="V138" i="3"/>
  <c r="AZ70" i="10"/>
  <c r="AZ68" i="10" s="1"/>
  <c r="AZ67" i="10" s="1"/>
  <c r="AE70" i="10"/>
  <c r="AE68" i="10" s="1"/>
  <c r="AE67" i="10" s="1"/>
  <c r="Z70" i="10"/>
  <c r="Z68" i="10" s="1"/>
  <c r="Z67" i="10" s="1"/>
  <c r="H70" i="10"/>
  <c r="H68" i="10" s="1"/>
  <c r="H67" i="10" s="1"/>
  <c r="BG71" i="13"/>
  <c r="BG77" i="13" s="1"/>
  <c r="J174" i="1"/>
  <c r="E251" i="1"/>
  <c r="E117" i="8" s="1"/>
  <c r="O116" i="3"/>
  <c r="K25" i="6"/>
  <c r="N27" i="7"/>
  <c r="L28" i="7"/>
  <c r="AB48" i="7"/>
  <c r="AB47" i="7" s="1"/>
  <c r="F93" i="1"/>
  <c r="Z148" i="3"/>
  <c r="N148" i="3"/>
  <c r="K140" i="3"/>
  <c r="AN43" i="7"/>
  <c r="AN42" i="7" s="1"/>
  <c r="AK39" i="4"/>
  <c r="AK38" i="4" s="1"/>
  <c r="AK33" i="12" s="1"/>
  <c r="R26" i="4"/>
  <c r="P26" i="4"/>
  <c r="AA142" i="3"/>
  <c r="L76" i="10"/>
  <c r="L75" i="10" s="1"/>
  <c r="L74" i="10" s="1"/>
  <c r="L70" i="10"/>
  <c r="L68" i="10" s="1"/>
  <c r="L67" i="10" s="1"/>
  <c r="G118" i="3"/>
  <c r="BC43" i="7"/>
  <c r="BC42" i="7" s="1"/>
  <c r="V48" i="7"/>
  <c r="V47" i="7" s="1"/>
  <c r="G28" i="7"/>
  <c r="J24" i="7"/>
  <c r="F24" i="7"/>
  <c r="BB43" i="7"/>
  <c r="BB42" i="7" s="1"/>
  <c r="V43" i="7"/>
  <c r="V42" i="7" s="1"/>
  <c r="BA83" i="9"/>
  <c r="BA128" i="9" s="1"/>
  <c r="AD148" i="3"/>
  <c r="R148" i="3"/>
  <c r="N31" i="8"/>
  <c r="M31" i="8"/>
  <c r="C102" i="18"/>
  <c r="F192" i="1"/>
  <c r="F191" i="1" s="1"/>
  <c r="F139" i="3" s="1"/>
  <c r="R33" i="6"/>
  <c r="R42" i="6"/>
  <c r="M44" i="6"/>
  <c r="BG86" i="6"/>
  <c r="BG85" i="6" s="1"/>
  <c r="M42" i="6"/>
  <c r="J33" i="6"/>
  <c r="BD78" i="6"/>
  <c r="BD77" i="6" s="1"/>
  <c r="H32" i="6"/>
  <c r="BE71" i="13"/>
  <c r="BE77" i="13" s="1"/>
  <c r="N71" i="1"/>
  <c r="R119" i="3"/>
  <c r="N119" i="3"/>
  <c r="F32" i="6"/>
  <c r="Q41" i="6"/>
  <c r="E29" i="7"/>
  <c r="AG48" i="7"/>
  <c r="AG47" i="7" s="1"/>
  <c r="Q48" i="7"/>
  <c r="Q47" i="7" s="1"/>
  <c r="I28" i="7"/>
  <c r="AZ48" i="7"/>
  <c r="AZ47" i="7" s="1"/>
  <c r="BA54" i="7"/>
  <c r="Q33" i="7"/>
  <c r="Q32" i="7" s="1"/>
  <c r="N31" i="7"/>
  <c r="N30" i="7" s="1"/>
  <c r="AP52" i="7"/>
  <c r="O88" i="1"/>
  <c r="O87" i="1" s="1"/>
  <c r="R69" i="10"/>
  <c r="R68" i="10" s="1"/>
  <c r="R67" i="10" s="1"/>
  <c r="Q118" i="3"/>
  <c r="F27" i="7"/>
  <c r="K48" i="7"/>
  <c r="K47" i="7" s="1"/>
  <c r="AM69" i="10"/>
  <c r="AM68" i="10" s="1"/>
  <c r="AM67" i="10" s="1"/>
  <c r="BC64" i="10"/>
  <c r="BC63" i="10" s="1"/>
  <c r="BA250" i="1"/>
  <c r="H71" i="1"/>
  <c r="BA142" i="3"/>
  <c r="BA141" i="3" s="1"/>
  <c r="I35" i="12"/>
  <c r="F16" i="12" s="1"/>
  <c r="D151" i="3"/>
  <c r="AX39" i="4"/>
  <c r="AX38" i="4" s="1"/>
  <c r="AX33" i="12" s="1"/>
  <c r="R39" i="4"/>
  <c r="R38" i="4" s="1"/>
  <c r="R33" i="12" s="1"/>
  <c r="AQ48" i="7"/>
  <c r="AQ47" i="7" s="1"/>
  <c r="L32" i="6"/>
  <c r="BC86" i="6"/>
  <c r="BC85" i="6" s="1"/>
  <c r="N41" i="6"/>
  <c r="BG142" i="3"/>
  <c r="BG141" i="3" s="1"/>
  <c r="AR142" i="3"/>
  <c r="AR141" i="3" s="1"/>
  <c r="AW142" i="3"/>
  <c r="AW141" i="3" s="1"/>
  <c r="H16" i="12"/>
  <c r="BC39" i="4"/>
  <c r="BC38" i="4" s="1"/>
  <c r="BC33" i="12" s="1"/>
  <c r="AM39" i="4"/>
  <c r="AM38" i="4" s="1"/>
  <c r="AM33" i="12" s="1"/>
  <c r="W39" i="4"/>
  <c r="W38" i="4" s="1"/>
  <c r="W33" i="12" s="1"/>
  <c r="L28" i="4"/>
  <c r="H28" i="4"/>
  <c r="BG39" i="4"/>
  <c r="BG38" i="4" s="1"/>
  <c r="BG33" i="12" s="1"/>
  <c r="AQ39" i="4"/>
  <c r="AQ38" i="4" s="1"/>
  <c r="AQ33" i="12" s="1"/>
  <c r="M27" i="4"/>
  <c r="N33" i="6"/>
  <c r="G41" i="6"/>
  <c r="P39" i="6"/>
  <c r="F56" i="6"/>
  <c r="R27" i="6"/>
  <c r="AV48" i="7"/>
  <c r="AV47" i="7" s="1"/>
  <c r="Y43" i="7"/>
  <c r="Y42" i="7" s="1"/>
  <c r="R23" i="7"/>
  <c r="G22" i="7"/>
  <c r="AJ43" i="7"/>
  <c r="AJ42" i="7" s="1"/>
  <c r="AP48" i="7"/>
  <c r="AP47" i="7" s="1"/>
  <c r="P28" i="7"/>
  <c r="Q27" i="7"/>
  <c r="G23" i="7"/>
  <c r="BH141" i="9"/>
  <c r="AR134" i="9"/>
  <c r="AP127" i="9"/>
  <c r="E127" i="9"/>
  <c r="W141" i="9"/>
  <c r="AG134" i="9"/>
  <c r="AQ127" i="9"/>
  <c r="AG127" i="9"/>
  <c r="AV127" i="9"/>
  <c r="AJ127" i="9"/>
  <c r="E134" i="9"/>
  <c r="BF130" i="9"/>
  <c r="AR130" i="9"/>
  <c r="BC133" i="9"/>
  <c r="AY133" i="9"/>
  <c r="BG134" i="9"/>
  <c r="F43" i="11"/>
  <c r="N32" i="11"/>
  <c r="L32" i="11"/>
  <c r="BF131" i="9"/>
  <c r="AX133" i="9"/>
  <c r="R89" i="8"/>
  <c r="Q89" i="8"/>
  <c r="P89" i="8"/>
  <c r="AU39" i="4"/>
  <c r="AU38" i="4" s="1"/>
  <c r="AU33" i="12" s="1"/>
  <c r="R28" i="4"/>
  <c r="H27" i="4"/>
  <c r="K27" i="4"/>
  <c r="J32" i="6"/>
  <c r="AX48" i="7"/>
  <c r="AX47" i="7" s="1"/>
  <c r="F46" i="6"/>
  <c r="F45" i="6" s="1"/>
  <c r="J46" i="6"/>
  <c r="J45" i="6" s="1"/>
  <c r="N46" i="6"/>
  <c r="N45" i="6" s="1"/>
  <c r="H46" i="6"/>
  <c r="H45" i="6" s="1"/>
  <c r="L46" i="6"/>
  <c r="L45" i="6" s="1"/>
  <c r="P46" i="6"/>
  <c r="P45" i="6" s="1"/>
  <c r="R31" i="6"/>
  <c r="R141" i="9"/>
  <c r="H127" i="9"/>
  <c r="Q141" i="9"/>
  <c r="BA127" i="9"/>
  <c r="AT131" i="9"/>
  <c r="AS141" i="9"/>
  <c r="AB141" i="9"/>
  <c r="AW135" i="9"/>
  <c r="F40" i="4"/>
  <c r="G175" i="1"/>
  <c r="BB142" i="3"/>
  <c r="BB141" i="3" s="1"/>
  <c r="P58" i="6"/>
  <c r="N48" i="7"/>
  <c r="N47" i="7" s="1"/>
  <c r="I32" i="6"/>
  <c r="K33" i="6"/>
  <c r="N42" i="6"/>
  <c r="O60" i="6"/>
  <c r="BF141" i="9"/>
  <c r="AE141" i="9"/>
  <c r="E64" i="10"/>
  <c r="E63" i="10" s="1"/>
  <c r="E89" i="10" s="1"/>
  <c r="E81" i="12" s="1"/>
  <c r="D78" i="1"/>
  <c r="E43" i="15"/>
  <c r="C89" i="18"/>
  <c r="C91" i="18"/>
  <c r="C93" i="18"/>
  <c r="C101" i="18"/>
  <c r="C86" i="18"/>
  <c r="C90" i="18"/>
  <c r="C98" i="18"/>
  <c r="AY64" i="10"/>
  <c r="AY63" i="10" s="1"/>
  <c r="C83" i="18"/>
  <c r="AQ69" i="10"/>
  <c r="AQ70" i="10"/>
  <c r="AX70" i="10"/>
  <c r="AX69" i="10"/>
  <c r="AV68" i="10"/>
  <c r="AV67" i="10" s="1"/>
  <c r="M78" i="10"/>
  <c r="M77" i="10" s="1"/>
  <c r="G45" i="10"/>
  <c r="G44" i="10" s="1"/>
  <c r="G43" i="10" s="1"/>
  <c r="E69" i="10"/>
  <c r="E70" i="10"/>
  <c r="I70" i="10"/>
  <c r="I69" i="10"/>
  <c r="BD69" i="10"/>
  <c r="BD68" i="10" s="1"/>
  <c r="BD67" i="10" s="1"/>
  <c r="BD250" i="1"/>
  <c r="BH69" i="10"/>
  <c r="BH70" i="10"/>
  <c r="Q88" i="1"/>
  <c r="Q87" i="1" s="1"/>
  <c r="AY70" i="10"/>
  <c r="AY68" i="10" s="1"/>
  <c r="AY67" i="10" s="1"/>
  <c r="P80" i="1"/>
  <c r="P79" i="1" s="1"/>
  <c r="AO69" i="10"/>
  <c r="AO70" i="10"/>
  <c r="AH70" i="10"/>
  <c r="AH68" i="10" s="1"/>
  <c r="AH67" i="10" s="1"/>
  <c r="AF69" i="10"/>
  <c r="AF70" i="10"/>
  <c r="Q30" i="4"/>
  <c r="Q29" i="4" s="1"/>
  <c r="AG69" i="10"/>
  <c r="AG70" i="10"/>
  <c r="P70" i="10"/>
  <c r="G36" i="10" s="1"/>
  <c r="AC140" i="3"/>
  <c r="AB148" i="3"/>
  <c r="Y140" i="3"/>
  <c r="F132" i="9"/>
  <c r="G135" i="9"/>
  <c r="AF135" i="9"/>
  <c r="L80" i="1"/>
  <c r="L79" i="1" s="1"/>
  <c r="AE132" i="9"/>
  <c r="AD132" i="9"/>
  <c r="AB135" i="9"/>
  <c r="Z128" i="9"/>
  <c r="AA132" i="9"/>
  <c r="Z132" i="9"/>
  <c r="Y132" i="9"/>
  <c r="X132" i="9"/>
  <c r="V135" i="9"/>
  <c r="T132" i="9"/>
  <c r="Q132" i="9"/>
  <c r="O135" i="9"/>
  <c r="M135" i="9"/>
  <c r="BF250" i="1"/>
  <c r="G69" i="10"/>
  <c r="G68" i="10" s="1"/>
  <c r="G67" i="10" s="1"/>
  <c r="O71" i="1"/>
  <c r="S80" i="1"/>
  <c r="S79" i="1" s="1"/>
  <c r="AZ39" i="4"/>
  <c r="AZ38" i="4" s="1"/>
  <c r="AZ33" i="12" s="1"/>
  <c r="O119" i="3"/>
  <c r="P119" i="3"/>
  <c r="AU142" i="3"/>
  <c r="AU141" i="3" s="1"/>
  <c r="AN39" i="4"/>
  <c r="AN38" i="4" s="1"/>
  <c r="AN33" i="12" s="1"/>
  <c r="X39" i="4"/>
  <c r="X38" i="4" s="1"/>
  <c r="X33" i="12" s="1"/>
  <c r="Q28" i="4"/>
  <c r="AW39" i="4"/>
  <c r="AW38" i="4" s="1"/>
  <c r="AW33" i="12" s="1"/>
  <c r="Q27" i="4"/>
  <c r="AO39" i="4"/>
  <c r="AO38" i="4" s="1"/>
  <c r="AO33" i="12" s="1"/>
  <c r="AR39" i="4"/>
  <c r="AR38" i="4" s="1"/>
  <c r="AR33" i="12" s="1"/>
  <c r="AB39" i="4"/>
  <c r="AB38" i="4" s="1"/>
  <c r="AB33" i="12" s="1"/>
  <c r="H64" i="5"/>
  <c r="M57" i="6"/>
  <c r="R140" i="9"/>
  <c r="BC140" i="9"/>
  <c r="BG127" i="9"/>
  <c r="D9" i="1"/>
  <c r="V142" i="3"/>
  <c r="N118" i="3"/>
  <c r="M118" i="3"/>
  <c r="AO48" i="7"/>
  <c r="AO47" i="7" s="1"/>
  <c r="N28" i="7"/>
  <c r="F54" i="7"/>
  <c r="E33" i="7"/>
  <c r="E32" i="7" s="1"/>
  <c r="H128" i="9"/>
  <c r="F40" i="9"/>
  <c r="AG151" i="9" s="1"/>
  <c r="AH128" i="9"/>
  <c r="AL128" i="9"/>
  <c r="AK128" i="9"/>
  <c r="AU128" i="9"/>
  <c r="AN128" i="9"/>
  <c r="AP128" i="9"/>
  <c r="AS128" i="9"/>
  <c r="E132" i="9"/>
  <c r="BD132" i="9"/>
  <c r="AG132" i="9"/>
  <c r="AP132" i="9"/>
  <c r="AM132" i="9"/>
  <c r="AK132" i="9"/>
  <c r="AT132" i="9"/>
  <c r="AH132" i="9"/>
  <c r="AV132" i="9"/>
  <c r="AQ132" i="9"/>
  <c r="AS132" i="9"/>
  <c r="AI132" i="9"/>
  <c r="AR132" i="9"/>
  <c r="BE132" i="9"/>
  <c r="AP135" i="9"/>
  <c r="AV135" i="9"/>
  <c r="AO135" i="9"/>
  <c r="BA135" i="9"/>
  <c r="AN135" i="9"/>
  <c r="P140" i="9"/>
  <c r="AJ140" i="9"/>
  <c r="BD140" i="9"/>
  <c r="BE140" i="9"/>
  <c r="AE140" i="9"/>
  <c r="I140" i="9"/>
  <c r="J140" i="9"/>
  <c r="Z140" i="9"/>
  <c r="AP140" i="9"/>
  <c r="BF140" i="9"/>
  <c r="AC140" i="9"/>
  <c r="T140" i="9"/>
  <c r="AR140" i="9"/>
  <c r="G140" i="9"/>
  <c r="AM140" i="9"/>
  <c r="AK140" i="9"/>
  <c r="N140" i="9"/>
  <c r="AD140" i="9"/>
  <c r="AT140" i="9"/>
  <c r="AV140" i="9"/>
  <c r="AU140" i="9"/>
  <c r="BA140" i="9"/>
  <c r="V140" i="9"/>
  <c r="BB140" i="9"/>
  <c r="X140" i="9"/>
  <c r="Y140" i="9"/>
  <c r="O140" i="9"/>
  <c r="F140" i="9"/>
  <c r="AL140" i="9"/>
  <c r="AZ127" i="9"/>
  <c r="AZ92" i="9"/>
  <c r="AZ137" i="9" s="1"/>
  <c r="AZ83" i="9"/>
  <c r="AZ128" i="9" s="1"/>
  <c r="BF132" i="9"/>
  <c r="AX132" i="9"/>
  <c r="BF135" i="9"/>
  <c r="K135" i="9"/>
  <c r="J132" i="9"/>
  <c r="K132" i="9"/>
  <c r="G132" i="9"/>
  <c r="N88" i="1"/>
  <c r="N87" i="1" s="1"/>
  <c r="AD135" i="9"/>
  <c r="AC132" i="9"/>
  <c r="W128" i="9"/>
  <c r="V128" i="9"/>
  <c r="U135" i="9"/>
  <c r="S128" i="9"/>
  <c r="R132" i="9"/>
  <c r="Q128" i="9"/>
  <c r="P128" i="9"/>
  <c r="Q135" i="9"/>
  <c r="P132" i="9"/>
  <c r="N132" i="9"/>
  <c r="M128" i="9"/>
  <c r="M132" i="9"/>
  <c r="F71" i="1"/>
  <c r="BF69" i="10"/>
  <c r="BF68" i="10" s="1"/>
  <c r="BF67" i="10" s="1"/>
  <c r="Q71" i="1"/>
  <c r="H135" i="3"/>
  <c r="BA39" i="4"/>
  <c r="BA38" i="4" s="1"/>
  <c r="BA33" i="12" s="1"/>
  <c r="BH39" i="4"/>
  <c r="BH38" i="4" s="1"/>
  <c r="BH33" i="12" s="1"/>
  <c r="BH142" i="3"/>
  <c r="BH141" i="3" s="1"/>
  <c r="AF39" i="4"/>
  <c r="AF38" i="4" s="1"/>
  <c r="O28" i="4"/>
  <c r="U39" i="4"/>
  <c r="U38" i="4" s="1"/>
  <c r="U33" i="12" s="1"/>
  <c r="AJ39" i="4"/>
  <c r="AJ38" i="4" s="1"/>
  <c r="AJ33" i="12" s="1"/>
  <c r="T39" i="4"/>
  <c r="T38" i="4" s="1"/>
  <c r="T33" i="12" s="1"/>
  <c r="AI128" i="9"/>
  <c r="AR64" i="5"/>
  <c r="BF86" i="6"/>
  <c r="BF85" i="6" s="1"/>
  <c r="AE48" i="7"/>
  <c r="AE47" i="7" s="1"/>
  <c r="BD48" i="7"/>
  <c r="BD47" i="7" s="1"/>
  <c r="AW48" i="7"/>
  <c r="AW47" i="7" s="1"/>
  <c r="Q28" i="7"/>
  <c r="BE43" i="7"/>
  <c r="BE42" i="7" s="1"/>
  <c r="AO43" i="7"/>
  <c r="AO42" i="7" s="1"/>
  <c r="I43" i="7"/>
  <c r="I42" i="7" s="1"/>
  <c r="U52" i="7"/>
  <c r="I31" i="7"/>
  <c r="I30" i="7" s="1"/>
  <c r="AX140" i="9"/>
  <c r="BA132" i="9"/>
  <c r="BG132" i="9"/>
  <c r="AZ140" i="9"/>
  <c r="AZ132" i="9"/>
  <c r="BG92" i="9"/>
  <c r="BG137" i="9" s="1"/>
  <c r="BG83" i="9"/>
  <c r="BG128" i="9" s="1"/>
  <c r="E107" i="6"/>
  <c r="E102" i="6" s="1"/>
  <c r="N32" i="6"/>
  <c r="O23" i="7"/>
  <c r="BG48" i="7"/>
  <c r="BG47" i="7" s="1"/>
  <c r="K24" i="7"/>
  <c r="N43" i="7"/>
  <c r="N42" i="7" s="1"/>
  <c r="BF43" i="7"/>
  <c r="BF42" i="7" s="1"/>
  <c r="J22" i="7"/>
  <c r="F22" i="7"/>
  <c r="F43" i="7"/>
  <c r="F42" i="7" s="1"/>
  <c r="AS43" i="7"/>
  <c r="AS42" i="7" s="1"/>
  <c r="E43" i="7"/>
  <c r="E42" i="7" s="1"/>
  <c r="AB43" i="7"/>
  <c r="AB42" i="7" s="1"/>
  <c r="F23" i="7"/>
  <c r="L43" i="7"/>
  <c r="L42" i="7" s="1"/>
  <c r="AJ141" i="9"/>
  <c r="G141" i="9"/>
  <c r="AM141" i="9"/>
  <c r="AG141" i="9"/>
  <c r="AD141" i="9"/>
  <c r="L141" i="9"/>
  <c r="AR141" i="9"/>
  <c r="M141" i="9"/>
  <c r="O141" i="9"/>
  <c r="AU141" i="9"/>
  <c r="AW141" i="9"/>
  <c r="J141" i="9"/>
  <c r="AT141" i="9"/>
  <c r="C78" i="18"/>
  <c r="O34" i="6"/>
  <c r="M32" i="6"/>
  <c r="BB102" i="6"/>
  <c r="BB101" i="6" s="1"/>
  <c r="E41" i="6"/>
  <c r="K27" i="7"/>
  <c r="AF48" i="7"/>
  <c r="AF47" i="7" s="1"/>
  <c r="G29" i="7"/>
  <c r="Z39" i="4"/>
  <c r="Z38" i="4" s="1"/>
  <c r="Z33" i="12" s="1"/>
  <c r="I25" i="4"/>
  <c r="Q26" i="4"/>
  <c r="O26" i="4"/>
  <c r="N26" i="4"/>
  <c r="M26" i="4"/>
  <c r="J26" i="4"/>
  <c r="I26" i="4"/>
  <c r="G18" i="5"/>
  <c r="G10" i="5"/>
  <c r="S65" i="5" s="1"/>
  <c r="D49" i="6"/>
  <c r="P23" i="6"/>
  <c r="G81" i="6"/>
  <c r="E33" i="6" s="1"/>
  <c r="E25" i="6"/>
  <c r="G105" i="6"/>
  <c r="E57" i="6" s="1"/>
  <c r="BC141" i="9"/>
  <c r="AC141" i="9"/>
  <c r="AZ141" i="9"/>
  <c r="BD127" i="9"/>
  <c r="BD92" i="9"/>
  <c r="BD137" i="9" s="1"/>
  <c r="BD83" i="9"/>
  <c r="BD151" i="9" s="1"/>
  <c r="AY132" i="9"/>
  <c r="BC135" i="9"/>
  <c r="Q148" i="3"/>
  <c r="AC148" i="3"/>
  <c r="K24" i="6"/>
  <c r="L26" i="6"/>
  <c r="P43" i="7"/>
  <c r="P42" i="7" s="1"/>
  <c r="K23" i="7"/>
  <c r="L48" i="7"/>
  <c r="L47" i="7" s="1"/>
  <c r="Q29" i="7"/>
  <c r="J27" i="7"/>
  <c r="AE43" i="7"/>
  <c r="AE42" i="7" s="1"/>
  <c r="S43" i="7"/>
  <c r="S42" i="7" s="1"/>
  <c r="AY43" i="7"/>
  <c r="AY42" i="7" s="1"/>
  <c r="BD43" i="7"/>
  <c r="BD42" i="7" s="1"/>
  <c r="X43" i="7"/>
  <c r="X42" i="7" s="1"/>
  <c r="BH43" i="7"/>
  <c r="BH42" i="7" s="1"/>
  <c r="AW133" i="9"/>
  <c r="R113" i="3"/>
  <c r="Q113" i="3"/>
  <c r="P113" i="3"/>
  <c r="O113" i="3"/>
  <c r="N113" i="3"/>
  <c r="L113" i="3"/>
  <c r="Q121" i="3"/>
  <c r="P121" i="3"/>
  <c r="N121" i="3"/>
  <c r="M121" i="3"/>
  <c r="H25" i="4"/>
  <c r="I24" i="7"/>
  <c r="AT138" i="9"/>
  <c r="V138" i="9"/>
  <c r="AQ133" i="9"/>
  <c r="AL133" i="9"/>
  <c r="BG138" i="9"/>
  <c r="AA138" i="9"/>
  <c r="AR133" i="9"/>
  <c r="AW138" i="9"/>
  <c r="BE127" i="9"/>
  <c r="P95" i="8"/>
  <c r="P41" i="4"/>
  <c r="P39" i="4" s="1"/>
  <c r="P38" i="4" s="1"/>
  <c r="P33" i="12" s="1"/>
  <c r="N41" i="4"/>
  <c r="O41" i="4"/>
  <c r="O39" i="4" s="1"/>
  <c r="O38" i="4" s="1"/>
  <c r="O33" i="12" s="1"/>
  <c r="B40" i="18"/>
  <c r="C92" i="18"/>
  <c r="C94" i="18"/>
  <c r="AX135" i="9"/>
  <c r="C81" i="18"/>
  <c r="C95" i="18"/>
  <c r="T140" i="3"/>
  <c r="Q90" i="8"/>
  <c r="P90" i="8"/>
  <c r="R90" i="8"/>
  <c r="AY86" i="6"/>
  <c r="AY85" i="6" s="1"/>
  <c r="F40" i="6"/>
  <c r="L40" i="6"/>
  <c r="G40" i="6"/>
  <c r="J41" i="6"/>
  <c r="Q44" i="6"/>
  <c r="BD86" i="6"/>
  <c r="BD85" i="6" s="1"/>
  <c r="I41" i="6"/>
  <c r="AX86" i="6"/>
  <c r="AX85" i="6" s="1"/>
  <c r="N30" i="4"/>
  <c r="N29" i="4" s="1"/>
  <c r="J35" i="10"/>
  <c r="Q45" i="10"/>
  <c r="Q44" i="10" s="1"/>
  <c r="Q43" i="10" s="1"/>
  <c r="BA78" i="10"/>
  <c r="BA77" i="10" s="1"/>
  <c r="D134" i="3"/>
  <c r="F118" i="3"/>
  <c r="I28" i="4"/>
  <c r="AS39" i="4"/>
  <c r="AS38" i="4" s="1"/>
  <c r="AS33" i="12" s="1"/>
  <c r="O27" i="4"/>
  <c r="R27" i="4"/>
  <c r="D49" i="7"/>
  <c r="E27" i="7"/>
  <c r="O28" i="7"/>
  <c r="P24" i="7"/>
  <c r="AW43" i="7"/>
  <c r="AW42" i="7" s="1"/>
  <c r="AG43" i="7"/>
  <c r="AG42" i="7" s="1"/>
  <c r="L24" i="7"/>
  <c r="H24" i="7"/>
  <c r="Q43" i="7"/>
  <c r="Q42" i="7" s="1"/>
  <c r="J33" i="7"/>
  <c r="J32" i="7" s="1"/>
  <c r="Y54" i="7"/>
  <c r="O52" i="7"/>
  <c r="G31" i="7"/>
  <c r="G30" i="7" s="1"/>
  <c r="V148" i="3"/>
  <c r="H140" i="3"/>
  <c r="E113" i="3" s="1"/>
  <c r="BB64" i="10"/>
  <c r="BB63" i="10" s="1"/>
  <c r="BA70" i="10"/>
  <c r="Q36" i="10" s="1"/>
  <c r="L38" i="15"/>
  <c r="AR68" i="10"/>
  <c r="AR67" i="10" s="1"/>
  <c r="AI108" i="6"/>
  <c r="L60" i="6" s="1"/>
  <c r="AJ69" i="10"/>
  <c r="AJ68" i="10" s="1"/>
  <c r="AJ67" i="10" s="1"/>
  <c r="AI70" i="10"/>
  <c r="AI68" i="10" s="1"/>
  <c r="AI67" i="10" s="1"/>
  <c r="AB70" i="10"/>
  <c r="N76" i="10"/>
  <c r="N75" i="10" s="1"/>
  <c r="N74" i="10" s="1"/>
  <c r="I131" i="3"/>
  <c r="G71" i="1"/>
  <c r="M80" i="1"/>
  <c r="M79" i="1" s="1"/>
  <c r="BH71" i="13"/>
  <c r="BH77" i="13" s="1"/>
  <c r="BH64" i="10"/>
  <c r="BH63" i="10" s="1"/>
  <c r="BG68" i="10"/>
  <c r="BG67" i="10" s="1"/>
  <c r="H131" i="3"/>
  <c r="O121" i="3"/>
  <c r="P28" i="4"/>
  <c r="S39" i="4"/>
  <c r="S38" i="4" s="1"/>
  <c r="S33" i="12" s="1"/>
  <c r="BD142" i="3"/>
  <c r="BD141" i="3" s="1"/>
  <c r="Q117" i="3"/>
  <c r="AZ142" i="3"/>
  <c r="AZ141" i="3" s="1"/>
  <c r="AM142" i="3"/>
  <c r="AM141" i="3" s="1"/>
  <c r="H117" i="3"/>
  <c r="AS142" i="3"/>
  <c r="AS141" i="3" s="1"/>
  <c r="O117" i="3"/>
  <c r="K117" i="3"/>
  <c r="F48" i="7"/>
  <c r="F47" i="7" s="1"/>
  <c r="BA78" i="6"/>
  <c r="BA77" i="6" s="1"/>
  <c r="Q31" i="6"/>
  <c r="N57" i="6"/>
  <c r="R56" i="6"/>
  <c r="BE102" i="6"/>
  <c r="BE101" i="6" s="1"/>
  <c r="Q27" i="6"/>
  <c r="BA70" i="6"/>
  <c r="BA69" i="6" s="1"/>
  <c r="P59" i="6"/>
  <c r="Q28" i="6"/>
  <c r="R25" i="4"/>
  <c r="BF39" i="4"/>
  <c r="BF38" i="4" s="1"/>
  <c r="BF33" i="12" s="1"/>
  <c r="O25" i="4"/>
  <c r="AT39" i="4"/>
  <c r="AT38" i="4" s="1"/>
  <c r="AT33" i="12" s="1"/>
  <c r="AL39" i="4"/>
  <c r="AL38" i="4" s="1"/>
  <c r="AL33" i="12" s="1"/>
  <c r="AD39" i="4"/>
  <c r="AD38" i="4" s="1"/>
  <c r="K25" i="4"/>
  <c r="AG39" i="4"/>
  <c r="AG38" i="4" s="1"/>
  <c r="AG33" i="12" s="1"/>
  <c r="K26" i="4"/>
  <c r="AC39" i="4"/>
  <c r="AC38" i="4" s="1"/>
  <c r="BA65" i="5"/>
  <c r="AP65" i="5"/>
  <c r="AN65" i="5"/>
  <c r="AY65" i="5"/>
  <c r="P64" i="5"/>
  <c r="G64" i="5"/>
  <c r="E64" i="5"/>
  <c r="J64" i="5"/>
  <c r="BB64" i="5"/>
  <c r="AJ64" i="5"/>
  <c r="AO64" i="5"/>
  <c r="U64" i="5"/>
  <c r="Q64" i="5"/>
  <c r="AS64" i="5"/>
  <c r="K64" i="5"/>
  <c r="AD64" i="5"/>
  <c r="AN64" i="5"/>
  <c r="BC64" i="5"/>
  <c r="S64" i="5"/>
  <c r="V64" i="5"/>
  <c r="AS129" i="9"/>
  <c r="F129" i="9"/>
  <c r="AP129" i="9"/>
  <c r="AZ129" i="9"/>
  <c r="F41" i="9"/>
  <c r="BF152" i="9" s="1"/>
  <c r="BE129" i="9"/>
  <c r="AO129" i="9"/>
  <c r="H129" i="9"/>
  <c r="AN129" i="9"/>
  <c r="BD129" i="9"/>
  <c r="AQ129" i="9"/>
  <c r="AI129" i="9"/>
  <c r="AG129" i="9"/>
  <c r="E129" i="9"/>
  <c r="AV129" i="9"/>
  <c r="AU129" i="9"/>
  <c r="G129" i="9"/>
  <c r="AX129" i="9"/>
  <c r="AJ129" i="9"/>
  <c r="BH129" i="9"/>
  <c r="AT129" i="9"/>
  <c r="BB129" i="9"/>
  <c r="AR129" i="9"/>
  <c r="BF129" i="9"/>
  <c r="AM129" i="9"/>
  <c r="AH129" i="9"/>
  <c r="AK129" i="9"/>
  <c r="L129" i="9"/>
  <c r="R129" i="9"/>
  <c r="S129" i="9"/>
  <c r="AW129" i="9"/>
  <c r="I129" i="9"/>
  <c r="K129" i="9"/>
  <c r="N129" i="9"/>
  <c r="AO137" i="9"/>
  <c r="AI137" i="9"/>
  <c r="AJ137" i="9"/>
  <c r="AH137" i="9"/>
  <c r="M137" i="9"/>
  <c r="P137" i="9"/>
  <c r="Q137" i="9"/>
  <c r="AK137" i="9"/>
  <c r="AW92" i="9"/>
  <c r="AW137" i="9" s="1"/>
  <c r="AW83" i="9"/>
  <c r="AW128" i="9" s="1"/>
  <c r="AW127" i="9"/>
  <c r="AY131" i="9"/>
  <c r="AY129" i="9"/>
  <c r="R147" i="1"/>
  <c r="BC69" i="10"/>
  <c r="BC68" i="10" s="1"/>
  <c r="BC67" i="10" s="1"/>
  <c r="AS69" i="10"/>
  <c r="AS68" i="10" s="1"/>
  <c r="AS67" i="10" s="1"/>
  <c r="AD69" i="10"/>
  <c r="AD68" i="10" s="1"/>
  <c r="AD67" i="10" s="1"/>
  <c r="Y68" i="10"/>
  <c r="Y67" i="10" s="1"/>
  <c r="Q143" i="3"/>
  <c r="Q142" i="3" s="1"/>
  <c r="M116" i="3"/>
  <c r="AK142" i="3"/>
  <c r="AK141" i="3" s="1"/>
  <c r="K28" i="4"/>
  <c r="P27" i="4"/>
  <c r="AY39" i="4"/>
  <c r="AY38" i="4" s="1"/>
  <c r="AY33" i="12" s="1"/>
  <c r="R48" i="7"/>
  <c r="R47" i="7" s="1"/>
  <c r="H29" i="7"/>
  <c r="J28" i="7"/>
  <c r="Y48" i="7"/>
  <c r="Y47" i="7" s="1"/>
  <c r="X48" i="7"/>
  <c r="X47" i="7" s="1"/>
  <c r="H48" i="7"/>
  <c r="H47" i="7" s="1"/>
  <c r="M29" i="7"/>
  <c r="U48" i="7"/>
  <c r="U47" i="7" s="1"/>
  <c r="I29" i="7"/>
  <c r="AX54" i="7"/>
  <c r="P33" i="7"/>
  <c r="P32" i="7" s="1"/>
  <c r="G80" i="6"/>
  <c r="D80" i="6" s="1"/>
  <c r="G104" i="6"/>
  <c r="D104" i="6" s="1"/>
  <c r="E24" i="6"/>
  <c r="G88" i="6"/>
  <c r="D88" i="6" s="1"/>
  <c r="BC250" i="1"/>
  <c r="R88" i="1"/>
  <c r="R87" i="1" s="1"/>
  <c r="Q147" i="1"/>
  <c r="Q146" i="1" s="1"/>
  <c r="BB68" i="10"/>
  <c r="BB67" i="10" s="1"/>
  <c r="AW250" i="1"/>
  <c r="AW69" i="10"/>
  <c r="O80" i="1"/>
  <c r="O79" i="1" s="1"/>
  <c r="AI84" i="6"/>
  <c r="L36" i="6" s="1"/>
  <c r="AP69" i="10"/>
  <c r="AP68" i="10" s="1"/>
  <c r="AP67" i="10" s="1"/>
  <c r="U70" i="10"/>
  <c r="U68" i="10" s="1"/>
  <c r="U67" i="10" s="1"/>
  <c r="S70" i="10"/>
  <c r="S68" i="10" s="1"/>
  <c r="S67" i="10" s="1"/>
  <c r="Y143" i="3"/>
  <c r="P71" i="1"/>
  <c r="Q80" i="1"/>
  <c r="Q79" i="1" s="1"/>
  <c r="S88" i="1"/>
  <c r="S87" i="1" s="1"/>
  <c r="I175" i="1"/>
  <c r="I174" i="1" s="1"/>
  <c r="BF64" i="10"/>
  <c r="BF63" i="10" s="1"/>
  <c r="BF71" i="13"/>
  <c r="BF77" i="13" s="1"/>
  <c r="F68" i="10"/>
  <c r="F67" i="10" s="1"/>
  <c r="BE70" i="10"/>
  <c r="BE250" i="1"/>
  <c r="D132" i="3"/>
  <c r="BE39" i="4"/>
  <c r="BE38" i="4" s="1"/>
  <c r="BE33" i="12" s="1"/>
  <c r="G117" i="3"/>
  <c r="J117" i="3"/>
  <c r="I117" i="3"/>
  <c r="N16" i="12"/>
  <c r="L16" i="12"/>
  <c r="I16" i="12"/>
  <c r="G16" i="12"/>
  <c r="H23" i="7"/>
  <c r="M43" i="7"/>
  <c r="M42" i="7" s="1"/>
  <c r="O33" i="7"/>
  <c r="O32" i="7" s="1"/>
  <c r="G33" i="7"/>
  <c r="G32" i="7" s="1"/>
  <c r="AP64" i="5"/>
  <c r="BF65" i="5"/>
  <c r="AQ64" i="5"/>
  <c r="I27" i="7"/>
  <c r="AV64" i="5"/>
  <c r="M28" i="7"/>
  <c r="AK48" i="7"/>
  <c r="AK47" i="7" s="1"/>
  <c r="L71" i="1"/>
  <c r="K71" i="1"/>
  <c r="S71" i="1"/>
  <c r="F80" i="1"/>
  <c r="F79" i="1" s="1"/>
  <c r="N80" i="1"/>
  <c r="N79" i="1" s="1"/>
  <c r="D145" i="3"/>
  <c r="K118" i="3"/>
  <c r="AT142" i="3"/>
  <c r="AT141" i="3" s="1"/>
  <c r="Q119" i="3"/>
  <c r="AP142" i="3"/>
  <c r="AP141" i="3" s="1"/>
  <c r="P116" i="3"/>
  <c r="L116" i="3"/>
  <c r="D120" i="3"/>
  <c r="P24" i="6"/>
  <c r="L55" i="6"/>
  <c r="P57" i="6"/>
  <c r="D89" i="6"/>
  <c r="AY70" i="6"/>
  <c r="AY69" i="6" s="1"/>
  <c r="AR48" i="7"/>
  <c r="AR47" i="7" s="1"/>
  <c r="AZ43" i="7"/>
  <c r="AZ42" i="7" s="1"/>
  <c r="P25" i="4"/>
  <c r="N25" i="4"/>
  <c r="M25" i="4"/>
  <c r="J25" i="4"/>
  <c r="D52" i="6"/>
  <c r="D93" i="6"/>
  <c r="O23" i="6"/>
  <c r="AW78" i="6"/>
  <c r="AW77" i="6" s="1"/>
  <c r="P31" i="6"/>
  <c r="AY102" i="6"/>
  <c r="AY101" i="6" s="1"/>
  <c r="AY52" i="7"/>
  <c r="P31" i="7"/>
  <c r="P30" i="7" s="1"/>
  <c r="AK130" i="9"/>
  <c r="BG130" i="9"/>
  <c r="F42" i="9"/>
  <c r="BE153" i="9" s="1"/>
  <c r="BE64" i="10"/>
  <c r="BE63" i="10" s="1"/>
  <c r="J71" i="1"/>
  <c r="R71" i="1"/>
  <c r="I71" i="1"/>
  <c r="M71" i="1"/>
  <c r="K80" i="1"/>
  <c r="K79" i="1" s="1"/>
  <c r="R80" i="1"/>
  <c r="R79" i="1" s="1"/>
  <c r="H80" i="1"/>
  <c r="H79" i="1" s="1"/>
  <c r="AV142" i="3"/>
  <c r="AV141" i="3" s="1"/>
  <c r="BF142" i="3"/>
  <c r="BF141" i="3" s="1"/>
  <c r="AJ142" i="3"/>
  <c r="AJ141" i="3" s="1"/>
  <c r="AN142" i="3"/>
  <c r="AN141" i="3" s="1"/>
  <c r="BC142" i="3"/>
  <c r="BC141" i="3" s="1"/>
  <c r="AH142" i="3"/>
  <c r="AH141" i="3" s="1"/>
  <c r="AO142" i="3"/>
  <c r="AO141" i="3" s="1"/>
  <c r="R29" i="7"/>
  <c r="P22" i="7"/>
  <c r="BH127" i="9"/>
  <c r="BH83" i="9"/>
  <c r="BH92" i="9"/>
  <c r="BH137" i="9" s="1"/>
  <c r="M33" i="6"/>
  <c r="G33" i="6"/>
  <c r="N36" i="6"/>
  <c r="O33" i="6"/>
  <c r="BA86" i="6"/>
  <c r="BA85" i="6" s="1"/>
  <c r="R44" i="6"/>
  <c r="Q26" i="6"/>
  <c r="N25" i="6"/>
  <c r="P56" i="6"/>
  <c r="Q58" i="6"/>
  <c r="BA102" i="6"/>
  <c r="BA101" i="6" s="1"/>
  <c r="P27" i="6"/>
  <c r="BG70" i="6"/>
  <c r="BG69" i="6" s="1"/>
  <c r="AU48" i="7"/>
  <c r="AU47" i="7" s="1"/>
  <c r="O48" i="7"/>
  <c r="O47" i="7" s="1"/>
  <c r="AI43" i="7"/>
  <c r="AI42" i="7" s="1"/>
  <c r="R22" i="7"/>
  <c r="Z48" i="7"/>
  <c r="Z47" i="7" s="1"/>
  <c r="AN48" i="7"/>
  <c r="AN47" i="7" s="1"/>
  <c r="H43" i="7"/>
  <c r="H42" i="7" s="1"/>
  <c r="E131" i="9"/>
  <c r="F43" i="9"/>
  <c r="AV154" i="9" s="1"/>
  <c r="AK131" i="9"/>
  <c r="AL131" i="9"/>
  <c r="AV131" i="9"/>
  <c r="BE131" i="9"/>
  <c r="AM131" i="9"/>
  <c r="BA131" i="9"/>
  <c r="AR131" i="9"/>
  <c r="AN131" i="9"/>
  <c r="AG131" i="9"/>
  <c r="AL134" i="9"/>
  <c r="AY134" i="9"/>
  <c r="AS134" i="9"/>
  <c r="AP134" i="9"/>
  <c r="AW134" i="9"/>
  <c r="AN134" i="9"/>
  <c r="AH134" i="9"/>
  <c r="AT134" i="9"/>
  <c r="BA134" i="9"/>
  <c r="AO139" i="9"/>
  <c r="AM139" i="9"/>
  <c r="BF83" i="9"/>
  <c r="BF127" i="9"/>
  <c r="BC92" i="9"/>
  <c r="BC137" i="9" s="1"/>
  <c r="BC83" i="9"/>
  <c r="D47" i="13"/>
  <c r="E31" i="14"/>
  <c r="AY78" i="6"/>
  <c r="AY77" i="6" s="1"/>
  <c r="BE78" i="6"/>
  <c r="BE77" i="6" s="1"/>
  <c r="P42" i="6"/>
  <c r="Q40" i="6"/>
  <c r="AW86" i="6"/>
  <c r="AW85" i="6" s="1"/>
  <c r="G24" i="6"/>
  <c r="F57" i="6"/>
  <c r="M56" i="6"/>
  <c r="O56" i="6"/>
  <c r="N58" i="6"/>
  <c r="P48" i="7"/>
  <c r="P47" i="7" s="1"/>
  <c r="K29" i="7"/>
  <c r="BB48" i="7"/>
  <c r="BB47" i="7" s="1"/>
  <c r="BA48" i="7"/>
  <c r="BA47" i="7" s="1"/>
  <c r="M27" i="7"/>
  <c r="K28" i="7"/>
  <c r="AJ48" i="7"/>
  <c r="AJ47" i="7" s="1"/>
  <c r="N24" i="7"/>
  <c r="AD43" i="7"/>
  <c r="AD42" i="7" s="1"/>
  <c r="M24" i="7"/>
  <c r="I22" i="7"/>
  <c r="H33" i="7"/>
  <c r="H32" i="7" s="1"/>
  <c r="AI39" i="4"/>
  <c r="AI38" i="4" s="1"/>
  <c r="AI33" i="12" s="1"/>
  <c r="AA39" i="4"/>
  <c r="AA38" i="4" s="1"/>
  <c r="AA33" i="12" s="1"/>
  <c r="F25" i="6"/>
  <c r="BD134" i="9"/>
  <c r="AS131" i="9"/>
  <c r="AU134" i="9"/>
  <c r="BC127" i="9"/>
  <c r="AQ131" i="9"/>
  <c r="BB92" i="9"/>
  <c r="BB137" i="9" s="1"/>
  <c r="BB83" i="9"/>
  <c r="BB128" i="9" s="1"/>
  <c r="AY92" i="9"/>
  <c r="AY137" i="9" s="1"/>
  <c r="AY127" i="9"/>
  <c r="R95" i="8"/>
  <c r="Q95" i="8"/>
  <c r="F53" i="10"/>
  <c r="F52" i="10" s="1"/>
  <c r="D52" i="10" s="1"/>
  <c r="D54" i="10"/>
  <c r="O138" i="9"/>
  <c r="F50" i="9"/>
  <c r="BD161" i="9" s="1"/>
  <c r="P138" i="9"/>
  <c r="AB138" i="9"/>
  <c r="AR138" i="9"/>
  <c r="Q138" i="9"/>
  <c r="AO138" i="9"/>
  <c r="T138" i="9"/>
  <c r="AJ138" i="9"/>
  <c r="BH138" i="9"/>
  <c r="AG138" i="9"/>
  <c r="W138" i="9"/>
  <c r="AQ138" i="9"/>
  <c r="M138" i="9"/>
  <c r="AS138" i="9"/>
  <c r="N138" i="9"/>
  <c r="AL138" i="9"/>
  <c r="AU138" i="9"/>
  <c r="AQ130" i="9"/>
  <c r="N22" i="9"/>
  <c r="BB131" i="9"/>
  <c r="AX131" i="9"/>
  <c r="BF134" i="9"/>
  <c r="BB134" i="9"/>
  <c r="D33" i="11"/>
  <c r="D34" i="18"/>
  <c r="B15" i="18"/>
  <c r="W148" i="3"/>
  <c r="AA148" i="3"/>
  <c r="AB140" i="3"/>
  <c r="AF140" i="3"/>
  <c r="O148" i="3"/>
  <c r="AX138" i="9"/>
  <c r="AD138" i="9"/>
  <c r="R138" i="9"/>
  <c r="BA138" i="9"/>
  <c r="U138" i="9"/>
  <c r="AM138" i="9"/>
  <c r="K138" i="9"/>
  <c r="AF138" i="9"/>
  <c r="H138" i="9"/>
  <c r="BE83" i="9"/>
  <c r="AX92" i="9"/>
  <c r="AX137" i="9" s="1"/>
  <c r="AX83" i="9"/>
  <c r="AX128" i="9" s="1"/>
  <c r="R31" i="10"/>
  <c r="Q31" i="10"/>
  <c r="P31" i="10"/>
  <c r="I135" i="3"/>
  <c r="V140" i="3"/>
  <c r="R140" i="3"/>
  <c r="Z76" i="10"/>
  <c r="Z75" i="10" s="1"/>
  <c r="Z74" i="10" s="1"/>
  <c r="J119" i="3"/>
  <c r="I118" i="3"/>
  <c r="H142" i="3"/>
  <c r="H141" i="3" s="1"/>
  <c r="L119" i="3"/>
  <c r="E119" i="3"/>
  <c r="Q33" i="6"/>
  <c r="L34" i="6"/>
  <c r="BC78" i="6"/>
  <c r="BC77" i="6" s="1"/>
  <c r="AZ102" i="6"/>
  <c r="AZ101" i="6" s="1"/>
  <c r="P29" i="7"/>
  <c r="AF43" i="7"/>
  <c r="AF42" i="7" s="1"/>
  <c r="G48" i="7"/>
  <c r="G47" i="7" s="1"/>
  <c r="AA48" i="7"/>
  <c r="AA47" i="7" s="1"/>
  <c r="F28" i="7"/>
  <c r="L29" i="7"/>
  <c r="T48" i="7"/>
  <c r="T47" i="7" s="1"/>
  <c r="H28" i="7"/>
  <c r="N29" i="7"/>
  <c r="K33" i="7"/>
  <c r="K32" i="7" s="1"/>
  <c r="W43" i="7"/>
  <c r="W42" i="7" s="1"/>
  <c r="E31" i="7"/>
  <c r="E30" i="7" s="1"/>
  <c r="F44" i="9"/>
  <c r="BC155" i="9" s="1"/>
  <c r="AJ132" i="9"/>
  <c r="BH132" i="9"/>
  <c r="AO132" i="9"/>
  <c r="AU132" i="9"/>
  <c r="AU135" i="9"/>
  <c r="AT135" i="9"/>
  <c r="AS140" i="9"/>
  <c r="F52" i="9"/>
  <c r="AD163" i="9" s="1"/>
  <c r="H140" i="9"/>
  <c r="AB140" i="9"/>
  <c r="AN140" i="9"/>
  <c r="BH140" i="9"/>
  <c r="M140" i="9"/>
  <c r="E140" i="9"/>
  <c r="BA129" i="9"/>
  <c r="K32" i="11"/>
  <c r="M40" i="4"/>
  <c r="C79" i="18"/>
  <c r="M32" i="11"/>
  <c r="T138" i="3"/>
  <c r="M76" i="10"/>
  <c r="Q140" i="3"/>
  <c r="P148" i="3"/>
  <c r="X148" i="3"/>
  <c r="U140" i="3"/>
  <c r="BF133" i="9"/>
  <c r="N42" i="10"/>
  <c r="N41" i="10" s="1"/>
  <c r="N40" i="10" s="1"/>
  <c r="C82" i="18"/>
  <c r="C84" i="18"/>
  <c r="C100" i="18"/>
  <c r="C85" i="18"/>
  <c r="C87" i="18"/>
  <c r="C97" i="18"/>
  <c r="C99" i="18"/>
  <c r="J25" i="6"/>
  <c r="M28" i="6"/>
  <c r="L28" i="6"/>
  <c r="H25" i="6"/>
  <c r="R26" i="6"/>
  <c r="O26" i="6"/>
  <c r="R28" i="6"/>
  <c r="N28" i="6"/>
  <c r="L24" i="6"/>
  <c r="O25" i="6"/>
  <c r="H41" i="6"/>
  <c r="H33" i="6"/>
  <c r="R36" i="6"/>
  <c r="M36" i="6"/>
  <c r="O32" i="6"/>
  <c r="K32" i="6"/>
  <c r="R34" i="6"/>
  <c r="N34" i="6"/>
  <c r="O40" i="6"/>
  <c r="H40" i="6"/>
  <c r="BB86" i="6"/>
  <c r="BB85" i="6" s="1"/>
  <c r="L56" i="6"/>
  <c r="R60" i="6"/>
  <c r="J56" i="6"/>
  <c r="M60" i="6"/>
  <c r="K56" i="6"/>
  <c r="G56" i="6"/>
  <c r="N40" i="6"/>
  <c r="I33" i="6"/>
  <c r="P36" i="6"/>
  <c r="O58" i="6"/>
  <c r="Q34" i="6"/>
  <c r="Q42" i="6"/>
  <c r="J40" i="6"/>
  <c r="H56" i="6"/>
  <c r="J57" i="6"/>
  <c r="M58" i="6"/>
  <c r="P60" i="6"/>
  <c r="Q56" i="6"/>
  <c r="M41" i="6"/>
  <c r="Q39" i="6"/>
  <c r="M40" i="6"/>
  <c r="K40" i="6"/>
  <c r="O42" i="6"/>
  <c r="O44" i="6"/>
  <c r="F41" i="6"/>
  <c r="P44" i="6"/>
  <c r="I40" i="6"/>
  <c r="Q57" i="6"/>
  <c r="M46" i="6"/>
  <c r="M45" i="6" s="1"/>
  <c r="D50" i="6"/>
  <c r="D35" i="6"/>
  <c r="D43" i="6"/>
  <c r="D47" i="6"/>
  <c r="S67" i="1"/>
  <c r="Q17" i="9" s="1"/>
  <c r="G67" i="1"/>
  <c r="R67" i="1"/>
  <c r="Q58" i="9" s="1"/>
  <c r="Q67" i="1"/>
  <c r="O30" i="4"/>
  <c r="O29" i="4" s="1"/>
  <c r="AF143" i="3"/>
  <c r="AF142" i="3" s="1"/>
  <c r="BC70" i="13"/>
  <c r="BC76" i="13" s="1"/>
  <c r="BB70" i="13"/>
  <c r="BB76" i="13" s="1"/>
  <c r="BB250" i="1"/>
  <c r="AY71" i="13"/>
  <c r="AY77" i="13" s="1"/>
  <c r="AX250" i="1"/>
  <c r="P88" i="1"/>
  <c r="P87" i="1" s="1"/>
  <c r="O45" i="10"/>
  <c r="O44" i="10" s="1"/>
  <c r="O43" i="10" s="1"/>
  <c r="N45" i="10"/>
  <c r="N44" i="10" s="1"/>
  <c r="N43" i="10" s="1"/>
  <c r="M45" i="10"/>
  <c r="M44" i="10" s="1"/>
  <c r="M43" i="10" s="1"/>
  <c r="AK69" i="10"/>
  <c r="AK70" i="10"/>
  <c r="M36" i="10" s="1"/>
  <c r="Q78" i="10"/>
  <c r="Q77" i="10" s="1"/>
  <c r="H45" i="10"/>
  <c r="H44" i="10" s="1"/>
  <c r="H43" i="10" s="1"/>
  <c r="E30" i="4"/>
  <c r="R30" i="4"/>
  <c r="R29" i="4" s="1"/>
  <c r="R45" i="10"/>
  <c r="R44" i="10" s="1"/>
  <c r="R43" i="10" s="1"/>
  <c r="BE78" i="10"/>
  <c r="BE77" i="10" s="1"/>
  <c r="M119" i="3"/>
  <c r="AL142" i="3"/>
  <c r="AL141" i="3" s="1"/>
  <c r="BA70" i="13"/>
  <c r="BA71" i="13"/>
  <c r="AZ70" i="13"/>
  <c r="AZ76" i="13" s="1"/>
  <c r="AZ64" i="10"/>
  <c r="AZ63" i="10" s="1"/>
  <c r="AZ250" i="1"/>
  <c r="K45" i="10"/>
  <c r="K44" i="10" s="1"/>
  <c r="K43" i="10" s="1"/>
  <c r="AE78" i="10"/>
  <c r="AE77" i="10" s="1"/>
  <c r="S143" i="3"/>
  <c r="AA76" i="10"/>
  <c r="AA75" i="10" s="1"/>
  <c r="AA74" i="10" s="1"/>
  <c r="AW70" i="13"/>
  <c r="AW76" i="13" s="1"/>
  <c r="AU69" i="10"/>
  <c r="AU68" i="10" s="1"/>
  <c r="AU67" i="10" s="1"/>
  <c r="O36" i="10"/>
  <c r="AN69" i="10"/>
  <c r="AN68" i="10" s="1"/>
  <c r="AN67" i="10" s="1"/>
  <c r="M88" i="1"/>
  <c r="M87" i="1" s="1"/>
  <c r="AC69" i="10"/>
  <c r="AC70" i="10"/>
  <c r="J45" i="10"/>
  <c r="J44" i="10" s="1"/>
  <c r="J43" i="10" s="1"/>
  <c r="G30" i="4"/>
  <c r="G29" i="4" s="1"/>
  <c r="J30" i="4"/>
  <c r="J29" i="4" s="1"/>
  <c r="K30" i="4"/>
  <c r="K29" i="4" s="1"/>
  <c r="L30" i="4"/>
  <c r="L29" i="4" s="1"/>
  <c r="AV43" i="7"/>
  <c r="AV42" i="7" s="1"/>
  <c r="O22" i="7"/>
  <c r="I23" i="7"/>
  <c r="U43" i="7"/>
  <c r="U42" i="7" s="1"/>
  <c r="M23" i="7"/>
  <c r="AK43" i="7"/>
  <c r="AK42" i="7" s="1"/>
  <c r="BA43" i="7"/>
  <c r="BA42" i="7" s="1"/>
  <c r="Q23" i="7"/>
  <c r="AY48" i="7"/>
  <c r="AY47" i="7" s="1"/>
  <c r="P27" i="7"/>
  <c r="O29" i="7"/>
  <c r="AS48" i="7"/>
  <c r="AS47" i="7" s="1"/>
  <c r="Z43" i="7"/>
  <c r="Z42" i="7" s="1"/>
  <c r="J23" i="7"/>
  <c r="AP43" i="7"/>
  <c r="AP42" i="7" s="1"/>
  <c r="N23" i="7"/>
  <c r="P45" i="10"/>
  <c r="P44" i="10" s="1"/>
  <c r="P43" i="10" s="1"/>
  <c r="AG78" i="10"/>
  <c r="AG77" i="10" s="1"/>
  <c r="L45" i="10"/>
  <c r="L44" i="10" s="1"/>
  <c r="L43" i="10" s="1"/>
  <c r="G103" i="6"/>
  <c r="S147" i="1"/>
  <c r="S146" i="1" s="1"/>
  <c r="AZ71" i="13"/>
  <c r="AZ77" i="13" s="1"/>
  <c r="AY70" i="13"/>
  <c r="AY76" i="13" s="1"/>
  <c r="AY250" i="1"/>
  <c r="AX70" i="13"/>
  <c r="AX76" i="13" s="1"/>
  <c r="AX64" i="10"/>
  <c r="AX63" i="10" s="1"/>
  <c r="L44" i="6"/>
  <c r="F30" i="4"/>
  <c r="F29" i="4" s="1"/>
  <c r="X143" i="3"/>
  <c r="X142" i="3" s="1"/>
  <c r="F45" i="10"/>
  <c r="F44" i="10" s="1"/>
  <c r="F43" i="10" s="1"/>
  <c r="F92" i="1"/>
  <c r="R117" i="3"/>
  <c r="N116" i="3"/>
  <c r="Q36" i="6"/>
  <c r="AL69" i="10"/>
  <c r="AL68" i="10" s="1"/>
  <c r="AL67" i="10" s="1"/>
  <c r="Q9" i="17"/>
  <c r="P17" i="9"/>
  <c r="Q100" i="3"/>
  <c r="W70" i="10"/>
  <c r="W68" i="10" s="1"/>
  <c r="W67" i="10" s="1"/>
  <c r="V69" i="10"/>
  <c r="V68" i="10" s="1"/>
  <c r="V67" i="10" s="1"/>
  <c r="T69" i="10"/>
  <c r="T68" i="10" s="1"/>
  <c r="T67" i="10" s="1"/>
  <c r="Q70" i="10"/>
  <c r="M69" i="10"/>
  <c r="P30" i="4"/>
  <c r="P29" i="4" s="1"/>
  <c r="BG70" i="13"/>
  <c r="BG76" i="13" s="1"/>
  <c r="BG250" i="1"/>
  <c r="H76" i="10"/>
  <c r="G106" i="6"/>
  <c r="G90" i="6"/>
  <c r="G82" i="6"/>
  <c r="J16" i="12"/>
  <c r="Q16" i="12"/>
  <c r="G150" i="3"/>
  <c r="O150" i="3"/>
  <c r="W150" i="3"/>
  <c r="AE150" i="3"/>
  <c r="AM150" i="3"/>
  <c r="AU150" i="3"/>
  <c r="BC150" i="3"/>
  <c r="F150" i="3"/>
  <c r="Q150" i="3"/>
  <c r="AB150" i="3"/>
  <c r="AL150" i="3"/>
  <c r="AW150" i="3"/>
  <c r="H150" i="3"/>
  <c r="R150" i="3"/>
  <c r="AC150" i="3"/>
  <c r="AN150" i="3"/>
  <c r="I150" i="3"/>
  <c r="T150" i="3"/>
  <c r="AD150" i="3"/>
  <c r="AO150" i="3"/>
  <c r="AZ150" i="3"/>
  <c r="J150" i="3"/>
  <c r="U150" i="3"/>
  <c r="AF150" i="3"/>
  <c r="AP150" i="3"/>
  <c r="BA150" i="3"/>
  <c r="AS150" i="3"/>
  <c r="BD150" i="3"/>
  <c r="K150" i="3"/>
  <c r="S150" i="3"/>
  <c r="AA150" i="3"/>
  <c r="AI150" i="3"/>
  <c r="AQ150" i="3"/>
  <c r="AY150" i="3"/>
  <c r="BG150" i="3"/>
  <c r="L150" i="3"/>
  <c r="V150" i="3"/>
  <c r="AG150" i="3"/>
  <c r="AR150" i="3"/>
  <c r="BB150" i="3"/>
  <c r="M150" i="3"/>
  <c r="X150" i="3"/>
  <c r="AH150" i="3"/>
  <c r="E150" i="3"/>
  <c r="N150" i="3"/>
  <c r="Y150" i="3"/>
  <c r="AJ150" i="3"/>
  <c r="AT150" i="3"/>
  <c r="BE150" i="3"/>
  <c r="P150" i="3"/>
  <c r="Z150" i="3"/>
  <c r="AK150" i="3"/>
  <c r="AV150" i="3"/>
  <c r="BF150" i="3"/>
  <c r="AX150" i="3"/>
  <c r="BH150" i="3"/>
  <c r="D133" i="3"/>
  <c r="J143" i="3"/>
  <c r="R143" i="3"/>
  <c r="I146" i="3"/>
  <c r="AD146" i="3"/>
  <c r="AD142" i="3" s="1"/>
  <c r="N146" i="3"/>
  <c r="AT43" i="7"/>
  <c r="AT42" i="7" s="1"/>
  <c r="O24" i="7"/>
  <c r="AR54" i="7"/>
  <c r="N33" i="7"/>
  <c r="N32" i="7" s="1"/>
  <c r="X54" i="7"/>
  <c r="I33" i="7"/>
  <c r="I32" i="7" s="1"/>
  <c r="L54" i="7"/>
  <c r="F33" i="7"/>
  <c r="D55" i="7"/>
  <c r="AI85" i="9"/>
  <c r="M30" i="4"/>
  <c r="M29" i="4" s="1"/>
  <c r="E45" i="10"/>
  <c r="S146" i="3"/>
  <c r="H119" i="3" s="1"/>
  <c r="BE142" i="3"/>
  <c r="BE141" i="3" s="1"/>
  <c r="R116" i="3"/>
  <c r="G142" i="3"/>
  <c r="G141" i="3" s="1"/>
  <c r="E116" i="3"/>
  <c r="N117" i="3"/>
  <c r="AQ142" i="3"/>
  <c r="AQ141" i="3" s="1"/>
  <c r="AI142" i="3"/>
  <c r="AI141" i="3" s="1"/>
  <c r="L117" i="3"/>
  <c r="F142" i="3"/>
  <c r="D144" i="3"/>
  <c r="E117" i="3"/>
  <c r="F117" i="3"/>
  <c r="AX142" i="3"/>
  <c r="AX141" i="3" s="1"/>
  <c r="P117" i="3"/>
  <c r="M117" i="3"/>
  <c r="E16" i="12"/>
  <c r="P16" i="12"/>
  <c r="K16" i="12"/>
  <c r="M16" i="12"/>
  <c r="Z142" i="3"/>
  <c r="G32" i="6"/>
  <c r="P25" i="6"/>
  <c r="AX70" i="6"/>
  <c r="BD102" i="6"/>
  <c r="BD101" i="6" s="1"/>
  <c r="BH70" i="6"/>
  <c r="BH69" i="6" s="1"/>
  <c r="R24" i="6"/>
  <c r="D46" i="7"/>
  <c r="G43" i="7"/>
  <c r="G42" i="7" s="1"/>
  <c r="E24" i="7"/>
  <c r="D44" i="7"/>
  <c r="AQ150" i="9"/>
  <c r="F139" i="9"/>
  <c r="E139" i="9"/>
  <c r="U139" i="9"/>
  <c r="AK139" i="9"/>
  <c r="BA139" i="9"/>
  <c r="BG139" i="9"/>
  <c r="N139" i="9"/>
  <c r="AP139" i="9"/>
  <c r="AX139" i="9"/>
  <c r="H139" i="9"/>
  <c r="P139" i="9"/>
  <c r="X139" i="9"/>
  <c r="AF139" i="9"/>
  <c r="AN139" i="9"/>
  <c r="AV139" i="9"/>
  <c r="BD139" i="9"/>
  <c r="K139" i="9"/>
  <c r="S139" i="9"/>
  <c r="AA139" i="9"/>
  <c r="AI139" i="9"/>
  <c r="AQ139" i="9"/>
  <c r="AY139" i="9"/>
  <c r="Q139" i="9"/>
  <c r="AG139" i="9"/>
  <c r="AW139" i="9"/>
  <c r="Z139" i="9"/>
  <c r="AH139" i="9"/>
  <c r="M139" i="9"/>
  <c r="AS139" i="9"/>
  <c r="Y139" i="9"/>
  <c r="BE139" i="9"/>
  <c r="V139" i="9"/>
  <c r="T139" i="9"/>
  <c r="AR139" i="9"/>
  <c r="W139" i="9"/>
  <c r="AU139" i="9"/>
  <c r="AD139" i="9"/>
  <c r="AL139" i="9"/>
  <c r="L139" i="9"/>
  <c r="AZ139" i="9"/>
  <c r="O139" i="9"/>
  <c r="I139" i="9"/>
  <c r="BF139" i="9"/>
  <c r="AJ139" i="9"/>
  <c r="AE139" i="9"/>
  <c r="BH139" i="9"/>
  <c r="AC139" i="9"/>
  <c r="G139" i="9"/>
  <c r="BC139" i="9"/>
  <c r="R139" i="9"/>
  <c r="BB139" i="9"/>
  <c r="F51" i="9"/>
  <c r="G51" i="9" s="1"/>
  <c r="AB139" i="9"/>
  <c r="AT139" i="9"/>
  <c r="J139" i="9"/>
  <c r="G80" i="10"/>
  <c r="D80" i="10" s="1"/>
  <c r="D81" i="10"/>
  <c r="BE70" i="13"/>
  <c r="J118" i="3"/>
  <c r="BD36" i="12"/>
  <c r="R16" i="12"/>
  <c r="O16" i="12"/>
  <c r="L33" i="6"/>
  <c r="M23" i="6"/>
  <c r="R59" i="6"/>
  <c r="M26" i="6"/>
  <c r="BE48" i="7"/>
  <c r="BE47" i="7" s="1"/>
  <c r="R28" i="7"/>
  <c r="D51" i="7"/>
  <c r="I48" i="7"/>
  <c r="AH43" i="7"/>
  <c r="AH42" i="7" s="1"/>
  <c r="L23" i="7"/>
  <c r="AL43" i="7"/>
  <c r="AL42" i="7" s="1"/>
  <c r="M22" i="7"/>
  <c r="I65" i="5"/>
  <c r="Y65" i="5"/>
  <c r="AO65" i="5"/>
  <c r="BE65" i="5"/>
  <c r="N65" i="5"/>
  <c r="AD65" i="5"/>
  <c r="AT65" i="5"/>
  <c r="G65" i="5"/>
  <c r="W65" i="5"/>
  <c r="AM65" i="5"/>
  <c r="BC65" i="5"/>
  <c r="L65" i="5"/>
  <c r="AB65" i="5"/>
  <c r="AR65" i="5"/>
  <c r="BH65" i="5"/>
  <c r="Q65" i="5"/>
  <c r="AG65" i="5"/>
  <c r="AW65" i="5"/>
  <c r="F65" i="5"/>
  <c r="V65" i="5"/>
  <c r="AL65" i="5"/>
  <c r="BB65" i="5"/>
  <c r="O65" i="5"/>
  <c r="AE65" i="5"/>
  <c r="AU65" i="5"/>
  <c r="BG65" i="5"/>
  <c r="T65" i="5"/>
  <c r="AJ65" i="5"/>
  <c r="AZ65" i="5"/>
  <c r="AA64" i="5"/>
  <c r="I64" i="5"/>
  <c r="R64" i="5"/>
  <c r="AE64" i="5"/>
  <c r="AF64" i="5"/>
  <c r="BE64" i="5"/>
  <c r="AU64" i="5"/>
  <c r="W64" i="5"/>
  <c r="N64" i="5"/>
  <c r="BH64" i="5"/>
  <c r="BF64" i="5"/>
  <c r="AW64" i="5"/>
  <c r="BD64" i="5"/>
  <c r="AY64" i="5"/>
  <c r="AL64" i="5"/>
  <c r="AC64" i="5"/>
  <c r="Y64" i="5"/>
  <c r="AX64" i="5"/>
  <c r="AT64" i="5"/>
  <c r="AK64" i="5"/>
  <c r="L64" i="5"/>
  <c r="AM64" i="5"/>
  <c r="Z64" i="5"/>
  <c r="X64" i="5"/>
  <c r="O64" i="5"/>
  <c r="F64" i="5"/>
  <c r="M64" i="5"/>
  <c r="T64" i="5"/>
  <c r="E124" i="9"/>
  <c r="G131" i="3"/>
  <c r="BH250" i="1"/>
  <c r="BD64" i="10"/>
  <c r="BD63" i="10" s="1"/>
  <c r="D76" i="1"/>
  <c r="E14" i="13" s="1"/>
  <c r="BC69" i="13" s="1"/>
  <c r="BF70" i="13"/>
  <c r="BF76" i="13" s="1"/>
  <c r="Q192" i="1"/>
  <c r="P118" i="3"/>
  <c r="Q116" i="3"/>
  <c r="J28" i="4"/>
  <c r="Y39" i="4"/>
  <c r="Y38" i="4" s="1"/>
  <c r="Y33" i="12" s="1"/>
  <c r="I27" i="4"/>
  <c r="BD39" i="4"/>
  <c r="BD38" i="4" s="1"/>
  <c r="BD33" i="12" s="1"/>
  <c r="L27" i="4"/>
  <c r="O41" i="6"/>
  <c r="AI64" i="5"/>
  <c r="AG64" i="5"/>
  <c r="BG64" i="5"/>
  <c r="AF65" i="5"/>
  <c r="AA65" i="5"/>
  <c r="AX65" i="5"/>
  <c r="R65" i="5"/>
  <c r="AS65" i="5"/>
  <c r="M65" i="5"/>
  <c r="BA64" i="5"/>
  <c r="Q22" i="7"/>
  <c r="AH64" i="5"/>
  <c r="AB64" i="5"/>
  <c r="BH86" i="6"/>
  <c r="BH85" i="6" s="1"/>
  <c r="R41" i="6"/>
  <c r="K41" i="6"/>
  <c r="O28" i="6"/>
  <c r="L25" i="6"/>
  <c r="Q25" i="6"/>
  <c r="I24" i="6"/>
  <c r="N24" i="6"/>
  <c r="AZ70" i="6"/>
  <c r="AZ69" i="6" s="1"/>
  <c r="O55" i="6"/>
  <c r="H57" i="6"/>
  <c r="AX102" i="6"/>
  <c r="AX101" i="6" s="1"/>
  <c r="N55" i="6"/>
  <c r="I56" i="6"/>
  <c r="K57" i="6"/>
  <c r="G57" i="6"/>
  <c r="H24" i="6"/>
  <c r="R23" i="6"/>
  <c r="BF48" i="7"/>
  <c r="BF47" i="7" s="1"/>
  <c r="R27" i="7"/>
  <c r="AH48" i="7"/>
  <c r="AH47" i="7" s="1"/>
  <c r="L27" i="7"/>
  <c r="H27" i="7"/>
  <c r="O27" i="7"/>
  <c r="AC48" i="7"/>
  <c r="AC47" i="7" s="1"/>
  <c r="G27" i="7"/>
  <c r="M48" i="7"/>
  <c r="M47" i="7" s="1"/>
  <c r="E28" i="7"/>
  <c r="D50" i="7"/>
  <c r="H22" i="7"/>
  <c r="T43" i="7"/>
  <c r="T42" i="7" s="1"/>
  <c r="J43" i="7"/>
  <c r="J42" i="7" s="1"/>
  <c r="BG43" i="7"/>
  <c r="BG42" i="7" s="1"/>
  <c r="AQ43" i="7"/>
  <c r="AQ42" i="7" s="1"/>
  <c r="N22" i="7"/>
  <c r="AA43" i="7"/>
  <c r="AA42" i="7" s="1"/>
  <c r="K43" i="7"/>
  <c r="K42" i="7" s="1"/>
  <c r="L33" i="7"/>
  <c r="L32" i="7" s="1"/>
  <c r="AI54" i="7"/>
  <c r="Q46" i="6"/>
  <c r="Q45" i="6" s="1"/>
  <c r="G46" i="6"/>
  <c r="G45" i="6" s="1"/>
  <c r="O46" i="6"/>
  <c r="O45" i="6" s="1"/>
  <c r="D51" i="6"/>
  <c r="BD70" i="6"/>
  <c r="BD69" i="6" s="1"/>
  <c r="I25" i="6"/>
  <c r="N26" i="6"/>
  <c r="BB78" i="6"/>
  <c r="BB77" i="6" s="1"/>
  <c r="P34" i="6"/>
  <c r="BG102" i="6"/>
  <c r="BG101" i="6" s="1"/>
  <c r="N56" i="6"/>
  <c r="O43" i="7"/>
  <c r="O42" i="7" s="1"/>
  <c r="G24" i="7"/>
  <c r="K31" i="7"/>
  <c r="K30" i="7" s="1"/>
  <c r="D53" i="7"/>
  <c r="D78" i="13"/>
  <c r="BG74" i="13"/>
  <c r="R43" i="13"/>
  <c r="BC74" i="13"/>
  <c r="Q49" i="13" s="1"/>
  <c r="Q43" i="13"/>
  <c r="AY81" i="13"/>
  <c r="BD70" i="13"/>
  <c r="BD76" i="13" s="1"/>
  <c r="BH70" i="13"/>
  <c r="BH76" i="13" s="1"/>
  <c r="E118" i="3"/>
  <c r="L118" i="3"/>
  <c r="M28" i="4"/>
  <c r="V39" i="4"/>
  <c r="V38" i="4" s="1"/>
  <c r="V33" i="12" s="1"/>
  <c r="P33" i="6"/>
  <c r="AX78" i="6"/>
  <c r="AX77" i="6" s="1"/>
  <c r="BG78" i="6"/>
  <c r="BG77" i="6" s="1"/>
  <c r="BH78" i="6"/>
  <c r="BH77" i="6" s="1"/>
  <c r="R39" i="6"/>
  <c r="BE86" i="6"/>
  <c r="BE85" i="6" s="1"/>
  <c r="AZ86" i="6"/>
  <c r="AZ85" i="6" s="1"/>
  <c r="P40" i="6"/>
  <c r="N44" i="6"/>
  <c r="BE70" i="6"/>
  <c r="BE69" i="6" s="1"/>
  <c r="L58" i="6"/>
  <c r="R58" i="6"/>
  <c r="BF102" i="6"/>
  <c r="BF101" i="6" s="1"/>
  <c r="BH102" i="6"/>
  <c r="BH101" i="6" s="1"/>
  <c r="M55" i="6"/>
  <c r="R57" i="6"/>
  <c r="AW102" i="6"/>
  <c r="AW101" i="6" s="1"/>
  <c r="P55" i="6"/>
  <c r="I57" i="6"/>
  <c r="AL54" i="7"/>
  <c r="M33" i="7"/>
  <c r="M32" i="7" s="1"/>
  <c r="K22" i="7"/>
  <c r="AC43" i="7"/>
  <c r="AC42" i="7" s="1"/>
  <c r="D45" i="7"/>
  <c r="E23" i="7"/>
  <c r="R33" i="7"/>
  <c r="R32" i="7" s="1"/>
  <c r="E46" i="6"/>
  <c r="D48" i="6"/>
  <c r="F24" i="6"/>
  <c r="F33" i="6"/>
  <c r="AT52" i="7"/>
  <c r="O31" i="7"/>
  <c r="O30" i="7" s="1"/>
  <c r="AR155" i="9"/>
  <c r="D48" i="10"/>
  <c r="E47" i="10"/>
  <c r="BE75" i="10"/>
  <c r="BE74" i="10" s="1"/>
  <c r="R42" i="10"/>
  <c r="R41" i="10" s="1"/>
  <c r="R40" i="10" s="1"/>
  <c r="BA75" i="10"/>
  <c r="BA74" i="10" s="1"/>
  <c r="Q42" i="10"/>
  <c r="Q41" i="10" s="1"/>
  <c r="Q40" i="10" s="1"/>
  <c r="P42" i="10"/>
  <c r="P41" i="10" s="1"/>
  <c r="P40" i="10" s="1"/>
  <c r="AW75" i="10"/>
  <c r="AW74" i="10" s="1"/>
  <c r="AS75" i="10"/>
  <c r="AS74" i="10" s="1"/>
  <c r="O42" i="10"/>
  <c r="O41" i="10" s="1"/>
  <c r="O40" i="10" s="1"/>
  <c r="M42" i="10"/>
  <c r="M41" i="10" s="1"/>
  <c r="M40" i="10" s="1"/>
  <c r="AK75" i="10"/>
  <c r="AK74" i="10" s="1"/>
  <c r="AG75" i="10"/>
  <c r="AG74" i="10" s="1"/>
  <c r="L42" i="10"/>
  <c r="L41" i="10" s="1"/>
  <c r="L40" i="10" s="1"/>
  <c r="B52" i="18"/>
  <c r="B42" i="18"/>
  <c r="B39" i="18"/>
  <c r="B58" i="18"/>
  <c r="B55" i="18"/>
  <c r="B48" i="18"/>
  <c r="B44" i="18"/>
  <c r="B35" i="18"/>
  <c r="B50" i="18"/>
  <c r="B38" i="18"/>
  <c r="B57" i="18"/>
  <c r="B49" i="18"/>
  <c r="B43" i="18"/>
  <c r="B37" i="18"/>
  <c r="B47" i="18"/>
  <c r="B45" i="18"/>
  <c r="B34" i="18"/>
  <c r="B53" i="18"/>
  <c r="P32" i="6"/>
  <c r="Q32" i="6"/>
  <c r="BF78" i="6"/>
  <c r="BF77" i="6" s="1"/>
  <c r="AZ78" i="6"/>
  <c r="AZ77" i="6" s="1"/>
  <c r="E22" i="7"/>
  <c r="I46" i="6"/>
  <c r="I45" i="6" s="1"/>
  <c r="AQ151" i="9"/>
  <c r="G50" i="10"/>
  <c r="G49" i="10" s="1"/>
  <c r="D51" i="10"/>
  <c r="D45" i="11"/>
  <c r="F32" i="11"/>
  <c r="J32" i="11"/>
  <c r="R57" i="12"/>
  <c r="Q57" i="12"/>
  <c r="P57" i="12"/>
  <c r="Q38" i="15"/>
  <c r="O38" i="15"/>
  <c r="R32" i="6"/>
  <c r="R40" i="6"/>
  <c r="BC102" i="6"/>
  <c r="BC101" i="6" s="1"/>
  <c r="L57" i="6"/>
  <c r="K46" i="6"/>
  <c r="K45" i="6" s="1"/>
  <c r="L52" i="7"/>
  <c r="F31" i="7"/>
  <c r="AH85" i="9"/>
  <c r="AJ151" i="9"/>
  <c r="BD130" i="9"/>
  <c r="AT130" i="9"/>
  <c r="AP130" i="9"/>
  <c r="BC130" i="9"/>
  <c r="BH130" i="9"/>
  <c r="AN130" i="9"/>
  <c r="BB130" i="9"/>
  <c r="AX130" i="9"/>
  <c r="AU130" i="9"/>
  <c r="AG130" i="9"/>
  <c r="AO130" i="9"/>
  <c r="AW130" i="9"/>
  <c r="BE130" i="9"/>
  <c r="AZ130" i="9"/>
  <c r="E130" i="9"/>
  <c r="AV130" i="9"/>
  <c r="AS130" i="9"/>
  <c r="AL130" i="9"/>
  <c r="AM130" i="9"/>
  <c r="BA130" i="9"/>
  <c r="AJ130" i="9"/>
  <c r="E137" i="9"/>
  <c r="AN137" i="9"/>
  <c r="BA137" i="9"/>
  <c r="AM137" i="9"/>
  <c r="BE137" i="9"/>
  <c r="AP137" i="9"/>
  <c r="F49" i="9"/>
  <c r="G49" i="9" s="1"/>
  <c r="H49" i="9" s="1"/>
  <c r="AR137" i="9"/>
  <c r="AG137" i="9"/>
  <c r="AQ137" i="9"/>
  <c r="AS137" i="9"/>
  <c r="AU137" i="9"/>
  <c r="AL137" i="9"/>
  <c r="AV137" i="9"/>
  <c r="AT137" i="9"/>
  <c r="BF137" i="9"/>
  <c r="B54" i="18"/>
  <c r="BE52" i="7"/>
  <c r="R31" i="7"/>
  <c r="R30" i="7" s="1"/>
  <c r="BA52" i="7"/>
  <c r="Q31" i="7"/>
  <c r="Q30" i="7" s="1"/>
  <c r="H31" i="7"/>
  <c r="H30" i="7" s="1"/>
  <c r="BG133" i="9"/>
  <c r="AV133" i="9"/>
  <c r="F47" i="9"/>
  <c r="AY158" i="9" s="1"/>
  <c r="AQ135" i="9"/>
  <c r="AJ135" i="9"/>
  <c r="BH135" i="9"/>
  <c r="AS135" i="9"/>
  <c r="BE135" i="9"/>
  <c r="AH135" i="9"/>
  <c r="AM135" i="9"/>
  <c r="E135" i="9"/>
  <c r="AR135" i="9"/>
  <c r="AL135" i="9"/>
  <c r="BB135" i="9"/>
  <c r="BD135" i="9"/>
  <c r="AK135" i="9"/>
  <c r="AG135" i="9"/>
  <c r="BG135" i="9"/>
  <c r="AZ135" i="9"/>
  <c r="BB81" i="13"/>
  <c r="R59" i="13"/>
  <c r="R53" i="13"/>
  <c r="BF81" i="13"/>
  <c r="AX81" i="13"/>
  <c r="M31" i="7"/>
  <c r="M30" i="7" s="1"/>
  <c r="L31" i="7"/>
  <c r="L30" i="7" s="1"/>
  <c r="AQ128" i="9"/>
  <c r="AM128" i="9"/>
  <c r="F128" i="9"/>
  <c r="AJ128" i="9"/>
  <c r="AV128" i="9"/>
  <c r="AT128" i="9"/>
  <c r="AG128" i="9"/>
  <c r="AO128" i="9"/>
  <c r="E128" i="9"/>
  <c r="AR128" i="9"/>
  <c r="AY128" i="9"/>
  <c r="G128" i="9"/>
  <c r="BE133" i="9"/>
  <c r="AP133" i="9"/>
  <c r="AN133" i="9"/>
  <c r="BH133" i="9"/>
  <c r="AM133" i="9"/>
  <c r="AK133" i="9"/>
  <c r="E133" i="9"/>
  <c r="AO133" i="9"/>
  <c r="AZ133" i="9"/>
  <c r="BB133" i="9"/>
  <c r="BA133" i="9"/>
  <c r="AG133" i="9"/>
  <c r="AJ133" i="9"/>
  <c r="E49" i="10"/>
  <c r="I32" i="11"/>
  <c r="D67" i="12"/>
  <c r="D19" i="12"/>
  <c r="R38" i="15"/>
  <c r="P38" i="15"/>
  <c r="N38" i="15"/>
  <c r="F53" i="9"/>
  <c r="G53" i="9" s="1"/>
  <c r="AV141" i="9"/>
  <c r="E141" i="9"/>
  <c r="U141" i="9"/>
  <c r="AK141" i="9"/>
  <c r="BA141" i="9"/>
  <c r="K141" i="9"/>
  <c r="S141" i="9"/>
  <c r="AA141" i="9"/>
  <c r="AI141" i="9"/>
  <c r="AQ141" i="9"/>
  <c r="AY141" i="9"/>
  <c r="BG141" i="9"/>
  <c r="I141" i="9"/>
  <c r="Y141" i="9"/>
  <c r="AO141" i="9"/>
  <c r="BE141" i="9"/>
  <c r="N141" i="9"/>
  <c r="V141" i="9"/>
  <c r="F141" i="9"/>
  <c r="AP141" i="9"/>
  <c r="BD141" i="9"/>
  <c r="H141" i="9"/>
  <c r="P141" i="9"/>
  <c r="X141" i="9"/>
  <c r="AF141" i="9"/>
  <c r="AN141" i="9"/>
  <c r="Z141" i="9"/>
  <c r="AH141" i="9"/>
  <c r="BB141" i="9"/>
  <c r="K22" i="9"/>
  <c r="BG131" i="9"/>
  <c r="BC131" i="9"/>
  <c r="BC132" i="9"/>
  <c r="BC134" i="9"/>
  <c r="AY135" i="9"/>
  <c r="BG129" i="9"/>
  <c r="BC129" i="9"/>
  <c r="D87" i="10"/>
  <c r="E86" i="10"/>
  <c r="D86" i="10" s="1"/>
  <c r="I83" i="10"/>
  <c r="D83" i="10" s="1"/>
  <c r="D84" i="10"/>
  <c r="D21" i="12"/>
  <c r="AW81" i="13"/>
  <c r="N93" i="13"/>
  <c r="N31" i="14" s="1"/>
  <c r="K42" i="4"/>
  <c r="L42" i="4"/>
  <c r="I42" i="4"/>
  <c r="H42" i="4"/>
  <c r="J42" i="4"/>
  <c r="G42" i="4"/>
  <c r="F42" i="4"/>
  <c r="M42" i="4"/>
  <c r="G27" i="4" s="1"/>
  <c r="P28" i="6"/>
  <c r="P26" i="6"/>
  <c r="M25" i="6"/>
  <c r="BF70" i="6"/>
  <c r="BF69" i="6" s="1"/>
  <c r="J24" i="6"/>
  <c r="O24" i="6"/>
  <c r="M93" i="13"/>
  <c r="M31" i="14" s="1"/>
  <c r="L93" i="13"/>
  <c r="L31" i="14" s="1"/>
  <c r="G93" i="13"/>
  <c r="G31" i="14" s="1"/>
  <c r="G32" i="11"/>
  <c r="H32" i="11"/>
  <c r="D68" i="12"/>
  <c r="D20" i="12"/>
  <c r="F256" i="1"/>
  <c r="K43" i="4"/>
  <c r="I43" i="4"/>
  <c r="N43" i="4"/>
  <c r="H43" i="4"/>
  <c r="L43" i="4"/>
  <c r="G43" i="4"/>
  <c r="M43" i="4"/>
  <c r="G28" i="4" s="1"/>
  <c r="J43" i="4"/>
  <c r="F43" i="4"/>
  <c r="C80" i="18"/>
  <c r="C88" i="18"/>
  <c r="C96" i="18"/>
  <c r="BH134" i="9"/>
  <c r="AV134" i="9"/>
  <c r="AJ134" i="9"/>
  <c r="AW131" i="9"/>
  <c r="U140" i="9"/>
  <c r="BD131" i="9"/>
  <c r="BG140" i="9"/>
  <c r="AY140" i="9"/>
  <c r="AQ140" i="9"/>
  <c r="AI140" i="9"/>
  <c r="AA140" i="9"/>
  <c r="S140" i="9"/>
  <c r="K140" i="9"/>
  <c r="BE134" i="9"/>
  <c r="AO134" i="9"/>
  <c r="AP131" i="9"/>
  <c r="AW140" i="9"/>
  <c r="AG140" i="9"/>
  <c r="Q140" i="9"/>
  <c r="AQ134" i="9"/>
  <c r="AZ131" i="9"/>
  <c r="AJ131" i="9"/>
  <c r="Q59" i="13"/>
  <c r="Q53" i="13"/>
  <c r="I40" i="4"/>
  <c r="H40" i="4"/>
  <c r="G40" i="4"/>
  <c r="K40" i="4"/>
  <c r="J40" i="4"/>
  <c r="L40" i="4"/>
  <c r="O93" i="13"/>
  <c r="O31" i="14" s="1"/>
  <c r="F93" i="13"/>
  <c r="E30" i="11"/>
  <c r="D30" i="11" s="1"/>
  <c r="J32" i="12"/>
  <c r="N40" i="4"/>
  <c r="J41" i="4"/>
  <c r="L41" i="4"/>
  <c r="G41" i="4"/>
  <c r="K41" i="4"/>
  <c r="I41" i="4"/>
  <c r="H41" i="4"/>
  <c r="Q41" i="4"/>
  <c r="M41" i="4"/>
  <c r="E10" i="3"/>
  <c r="J135" i="3"/>
  <c r="S184" i="1"/>
  <c r="S183" i="1" s="1"/>
  <c r="S137" i="3" s="1"/>
  <c r="S36" i="12" s="1"/>
  <c r="K103" i="3" l="1"/>
  <c r="K102" i="3" s="1"/>
  <c r="J129" i="3"/>
  <c r="I130" i="3"/>
  <c r="F103" i="3" s="1"/>
  <c r="F102" i="3" s="1"/>
  <c r="E147" i="9"/>
  <c r="E38" i="11"/>
  <c r="F22" i="17"/>
  <c r="I22" i="17"/>
  <c r="H22" i="17"/>
  <c r="J22" i="17"/>
  <c r="K22" i="17"/>
  <c r="L22" i="17"/>
  <c r="E22" i="17"/>
  <c r="G22" i="17"/>
  <c r="M22" i="17"/>
  <c r="Q21" i="7"/>
  <c r="Q20" i="7" s="1"/>
  <c r="E111" i="8"/>
  <c r="F26" i="7"/>
  <c r="F25" i="7" s="1"/>
  <c r="F65" i="10"/>
  <c r="F64" i="10" s="1"/>
  <c r="B106" i="18"/>
  <c r="BC151" i="9"/>
  <c r="AO151" i="9"/>
  <c r="AP151" i="9"/>
  <c r="BD150" i="9"/>
  <c r="AS156" i="9"/>
  <c r="AL157" i="9"/>
  <c r="AN151" i="9"/>
  <c r="AU151" i="9"/>
  <c r="BC157" i="9"/>
  <c r="AS151" i="9"/>
  <c r="E151" i="9"/>
  <c r="AR151" i="9"/>
  <c r="AZ157" i="9"/>
  <c r="F150" i="9"/>
  <c r="BF151" i="9"/>
  <c r="BH151" i="9"/>
  <c r="L157" i="9"/>
  <c r="G43" i="9"/>
  <c r="H43" i="9" s="1"/>
  <c r="AJ154" i="9"/>
  <c r="H151" i="9"/>
  <c r="G40" i="9"/>
  <c r="H40" i="9" s="1"/>
  <c r="I40" i="9" s="1"/>
  <c r="E105" i="9" s="1"/>
  <c r="AH151" i="9"/>
  <c r="AM151" i="9"/>
  <c r="AY151" i="9"/>
  <c r="AT151" i="9"/>
  <c r="AM157" i="9"/>
  <c r="AJ150" i="9"/>
  <c r="BG154" i="9"/>
  <c r="BF157" i="9"/>
  <c r="H150" i="9"/>
  <c r="AP150" i="9"/>
  <c r="AN157" i="9"/>
  <c r="W150" i="9"/>
  <c r="AO150" i="9"/>
  <c r="AU157" i="9"/>
  <c r="BG157" i="9"/>
  <c r="BB157" i="9"/>
  <c r="AS157" i="9"/>
  <c r="AG150" i="9"/>
  <c r="AZ150" i="9"/>
  <c r="AT150" i="9"/>
  <c r="BE150" i="9"/>
  <c r="BG152" i="9"/>
  <c r="BA156" i="9"/>
  <c r="AI157" i="9"/>
  <c r="AX157" i="9"/>
  <c r="AB156" i="9"/>
  <c r="V157" i="9"/>
  <c r="AX152" i="9"/>
  <c r="V156" i="9"/>
  <c r="AV152" i="9"/>
  <c r="AT154" i="9"/>
  <c r="AN156" i="9"/>
  <c r="AT157" i="9"/>
  <c r="E157" i="9"/>
  <c r="AR157" i="9"/>
  <c r="I150" i="9"/>
  <c r="AI150" i="9"/>
  <c r="E150" i="9"/>
  <c r="BA150" i="9"/>
  <c r="BC150" i="9"/>
  <c r="BA157" i="9"/>
  <c r="AD156" i="9"/>
  <c r="AA157" i="9"/>
  <c r="AD157" i="9"/>
  <c r="H157" i="9"/>
  <c r="BH153" i="9"/>
  <c r="BD163" i="9"/>
  <c r="AS163" i="9"/>
  <c r="BE151" i="9"/>
  <c r="AW153" i="9"/>
  <c r="AV151" i="9"/>
  <c r="BB163" i="9"/>
  <c r="AN154" i="9"/>
  <c r="G151" i="9"/>
  <c r="AK151" i="9"/>
  <c r="F151" i="9"/>
  <c r="AP153" i="9"/>
  <c r="AP156" i="9"/>
  <c r="BD155" i="9"/>
  <c r="N156" i="9"/>
  <c r="P163" i="9"/>
  <c r="N163" i="9"/>
  <c r="BG156" i="9"/>
  <c r="BD156" i="9"/>
  <c r="AR156" i="9"/>
  <c r="AO155" i="9"/>
  <c r="AJ157" i="9"/>
  <c r="AY157" i="9"/>
  <c r="G46" i="9"/>
  <c r="H46" i="9" s="1"/>
  <c r="AG157" i="9"/>
  <c r="AO157" i="9"/>
  <c r="AJ155" i="9"/>
  <c r="BF150" i="9"/>
  <c r="AR150" i="9"/>
  <c r="AX150" i="9"/>
  <c r="AV150" i="9"/>
  <c r="BH150" i="9"/>
  <c r="AS150" i="9"/>
  <c r="AH150" i="9"/>
  <c r="AW150" i="9"/>
  <c r="BB150" i="9"/>
  <c r="AH156" i="9"/>
  <c r="AQ157" i="9"/>
  <c r="BH157" i="9"/>
  <c r="W156" i="9"/>
  <c r="AE156" i="9"/>
  <c r="G157" i="9"/>
  <c r="AW156" i="9"/>
  <c r="AI156" i="9"/>
  <c r="K156" i="9"/>
  <c r="I156" i="9"/>
  <c r="X163" i="9"/>
  <c r="V163" i="9"/>
  <c r="AY155" i="9"/>
  <c r="AU156" i="9"/>
  <c r="AX156" i="9"/>
  <c r="BF155" i="9"/>
  <c r="AV157" i="9"/>
  <c r="BD157" i="9"/>
  <c r="BE157" i="9"/>
  <c r="AK157" i="9"/>
  <c r="AP157" i="9"/>
  <c r="AU155" i="9"/>
  <c r="Y150" i="9"/>
  <c r="AK150" i="9"/>
  <c r="G150" i="9"/>
  <c r="BG150" i="9"/>
  <c r="AL150" i="9"/>
  <c r="AU150" i="9"/>
  <c r="AN150" i="9"/>
  <c r="AY150" i="9"/>
  <c r="BB156" i="9"/>
  <c r="AV156" i="9"/>
  <c r="N157" i="9"/>
  <c r="AH157" i="9"/>
  <c r="R156" i="9"/>
  <c r="S156" i="9"/>
  <c r="F156" i="9"/>
  <c r="AF163" i="9"/>
  <c r="AL163" i="9"/>
  <c r="AY156" i="9"/>
  <c r="G45" i="9"/>
  <c r="H45" i="9" s="1"/>
  <c r="AK156" i="9"/>
  <c r="BH156" i="9"/>
  <c r="AQ156" i="9"/>
  <c r="AT156" i="9"/>
  <c r="AZ156" i="9"/>
  <c r="E161" i="9"/>
  <c r="AM155" i="9"/>
  <c r="AW155" i="9"/>
  <c r="AM156" i="9"/>
  <c r="BE156" i="9"/>
  <c r="X156" i="9"/>
  <c r="AF156" i="9"/>
  <c r="AV163" i="9"/>
  <c r="I163" i="9"/>
  <c r="F163" i="9"/>
  <c r="AT163" i="9"/>
  <c r="BC156" i="9"/>
  <c r="BG155" i="9"/>
  <c r="AG156" i="9"/>
  <c r="E156" i="9"/>
  <c r="AL156" i="9"/>
  <c r="BF156" i="9"/>
  <c r="AO156" i="9"/>
  <c r="AI155" i="9"/>
  <c r="BE161" i="9"/>
  <c r="AQ155" i="9"/>
  <c r="AV155" i="9"/>
  <c r="M156" i="9"/>
  <c r="AJ156" i="9"/>
  <c r="T156" i="9"/>
  <c r="AA156" i="9"/>
  <c r="Y156" i="9"/>
  <c r="H156" i="9"/>
  <c r="AC156" i="9"/>
  <c r="G161" i="9"/>
  <c r="W161" i="9"/>
  <c r="AO161" i="9"/>
  <c r="AU161" i="9"/>
  <c r="T161" i="9"/>
  <c r="J142" i="9"/>
  <c r="L156" i="9"/>
  <c r="P156" i="9"/>
  <c r="Z156" i="9"/>
  <c r="J156" i="9"/>
  <c r="U156" i="9"/>
  <c r="O156" i="9"/>
  <c r="G156" i="9"/>
  <c r="AY161" i="9"/>
  <c r="AG161" i="9"/>
  <c r="I39" i="9"/>
  <c r="E104" i="9" s="1"/>
  <c r="AM150" i="9"/>
  <c r="L150" i="9"/>
  <c r="O150" i="9"/>
  <c r="T150" i="9"/>
  <c r="U150" i="9"/>
  <c r="AD150" i="9"/>
  <c r="AA150" i="9"/>
  <c r="J150" i="9"/>
  <c r="K150" i="9"/>
  <c r="Q150" i="9"/>
  <c r="Z150" i="9"/>
  <c r="AB150" i="9"/>
  <c r="AC150" i="9"/>
  <c r="R150" i="9"/>
  <c r="M150" i="9"/>
  <c r="P150" i="9"/>
  <c r="S150" i="9"/>
  <c r="V150" i="9"/>
  <c r="X150" i="9"/>
  <c r="AE150" i="9"/>
  <c r="AF150" i="9"/>
  <c r="N150" i="9"/>
  <c r="D13" i="14"/>
  <c r="F31" i="12"/>
  <c r="N112" i="3"/>
  <c r="M112" i="3"/>
  <c r="F110" i="3"/>
  <c r="I36" i="12"/>
  <c r="F17" i="12" s="1"/>
  <c r="O110" i="3"/>
  <c r="AS36" i="12"/>
  <c r="O17" i="12" s="1"/>
  <c r="O22" i="12" s="1"/>
  <c r="O13" i="17" s="1"/>
  <c r="M103" i="3"/>
  <c r="M102" i="3" s="1"/>
  <c r="K110" i="3"/>
  <c r="AC36" i="12"/>
  <c r="K17" i="12" s="1"/>
  <c r="D73" i="18"/>
  <c r="C73" i="18" s="1"/>
  <c r="D62" i="18"/>
  <c r="C62" i="18" s="1"/>
  <c r="D64" i="18"/>
  <c r="C64" i="18" s="1"/>
  <c r="D59" i="18"/>
  <c r="C59" i="18" s="1"/>
  <c r="D72" i="18"/>
  <c r="C72" i="18" s="1"/>
  <c r="M12" i="20" s="1"/>
  <c r="M21" i="17" s="1"/>
  <c r="D67" i="18"/>
  <c r="C67" i="18" s="1"/>
  <c r="D69" i="18"/>
  <c r="C69" i="18" s="1"/>
  <c r="D60" i="18"/>
  <c r="C60" i="18" s="1"/>
  <c r="D63" i="18"/>
  <c r="C63" i="18" s="1"/>
  <c r="D70" i="18"/>
  <c r="C70" i="18" s="1"/>
  <c r="D65" i="18"/>
  <c r="C65" i="18" s="1"/>
  <c r="D68" i="18"/>
  <c r="C68" i="18" s="1"/>
  <c r="D50" i="18"/>
  <c r="C50" i="18" s="1"/>
  <c r="Y129" i="3"/>
  <c r="Y31" i="12" s="1"/>
  <c r="J103" i="3"/>
  <c r="J102" i="3" s="1"/>
  <c r="AS129" i="3"/>
  <c r="AS31" i="12" s="1"/>
  <c r="O103" i="3"/>
  <c r="O102" i="3" s="1"/>
  <c r="G110" i="3"/>
  <c r="N110" i="3"/>
  <c r="AK129" i="3"/>
  <c r="AK31" i="12" s="1"/>
  <c r="E112" i="3"/>
  <c r="M129" i="3"/>
  <c r="M31" i="12" s="1"/>
  <c r="G103" i="3"/>
  <c r="G102" i="3" s="1"/>
  <c r="AO129" i="3"/>
  <c r="AO31" i="12" s="1"/>
  <c r="N103" i="3"/>
  <c r="N102" i="3" s="1"/>
  <c r="J110" i="3"/>
  <c r="L112" i="3"/>
  <c r="U129" i="3"/>
  <c r="U31" i="12" s="1"/>
  <c r="I103" i="3"/>
  <c r="I102" i="3" s="1"/>
  <c r="E110" i="3"/>
  <c r="AC129" i="3"/>
  <c r="AC31" i="12" s="1"/>
  <c r="H103" i="3"/>
  <c r="H102" i="3" s="1"/>
  <c r="L103" i="3"/>
  <c r="L102" i="3" s="1"/>
  <c r="E103" i="3"/>
  <c r="E102" i="3" s="1"/>
  <c r="G129" i="3"/>
  <c r="L110" i="3"/>
  <c r="M110" i="3"/>
  <c r="O112" i="3"/>
  <c r="H129" i="3"/>
  <c r="AR31" i="12"/>
  <c r="BH31" i="12"/>
  <c r="BH30" i="12" s="1"/>
  <c r="G78" i="12"/>
  <c r="F78" i="12"/>
  <c r="AZ31" i="12"/>
  <c r="AZ30" i="12" s="1"/>
  <c r="AF31" i="12"/>
  <c r="R157" i="9"/>
  <c r="Z157" i="9"/>
  <c r="AE157" i="9"/>
  <c r="K157" i="9"/>
  <c r="F157" i="9"/>
  <c r="M157" i="9"/>
  <c r="S157" i="9"/>
  <c r="Y157" i="9"/>
  <c r="AF157" i="9"/>
  <c r="I157" i="9"/>
  <c r="O157" i="9"/>
  <c r="Q157" i="9"/>
  <c r="X157" i="9"/>
  <c r="W157" i="9"/>
  <c r="AC157" i="9"/>
  <c r="P157" i="9"/>
  <c r="T157" i="9"/>
  <c r="U157" i="9"/>
  <c r="AB157" i="9"/>
  <c r="J157" i="9"/>
  <c r="AX154" i="9"/>
  <c r="AS154" i="9"/>
  <c r="BC154" i="9"/>
  <c r="BA154" i="9"/>
  <c r="AN153" i="9"/>
  <c r="E153" i="9"/>
  <c r="AX153" i="9"/>
  <c r="AU153" i="9"/>
  <c r="G142" i="9"/>
  <c r="AK153" i="9"/>
  <c r="BC153" i="9"/>
  <c r="AR153" i="9"/>
  <c r="BA151" i="9"/>
  <c r="F35" i="10"/>
  <c r="N36" i="10"/>
  <c r="R146" i="1"/>
  <c r="J26" i="7"/>
  <c r="J25" i="7" s="1"/>
  <c r="J21" i="7"/>
  <c r="J20" i="7" s="1"/>
  <c r="P26" i="7"/>
  <c r="P25" i="7" s="1"/>
  <c r="P21" i="7"/>
  <c r="P20" i="7" s="1"/>
  <c r="V141" i="3"/>
  <c r="L21" i="7"/>
  <c r="L20" i="7" s="1"/>
  <c r="V184" i="1"/>
  <c r="V183" i="1" s="1"/>
  <c r="V137" i="3" s="1"/>
  <c r="V36" i="12" s="1"/>
  <c r="Z141" i="3"/>
  <c r="D81" i="6"/>
  <c r="N24" i="4"/>
  <c r="N23" i="4" s="1"/>
  <c r="D105" i="6"/>
  <c r="P143" i="3"/>
  <c r="P142" i="3" s="1"/>
  <c r="P141" i="3" s="1"/>
  <c r="H90" i="6"/>
  <c r="E42" i="6" s="1"/>
  <c r="Q27" i="10"/>
  <c r="AD76" i="10"/>
  <c r="AD75" i="10" s="1"/>
  <c r="AD74" i="10" s="1"/>
  <c r="H31" i="12"/>
  <c r="G26" i="4"/>
  <c r="BH128" i="9"/>
  <c r="BH142" i="9" s="1"/>
  <c r="BG151" i="9"/>
  <c r="L26" i="7"/>
  <c r="L25" i="7" s="1"/>
  <c r="M115" i="3"/>
  <c r="M114" i="3" s="1"/>
  <c r="H82" i="6"/>
  <c r="E34" i="6" s="1"/>
  <c r="Q30" i="14"/>
  <c r="BA170" i="1"/>
  <c r="BA35" i="4" s="1"/>
  <c r="N26" i="7"/>
  <c r="N25" i="7" s="1"/>
  <c r="AA141" i="3"/>
  <c r="R21" i="7"/>
  <c r="R20" i="7" s="1"/>
  <c r="E87" i="6"/>
  <c r="E86" i="6" s="1"/>
  <c r="E85" i="6" s="1"/>
  <c r="I89" i="1"/>
  <c r="F36" i="10"/>
  <c r="E59" i="5"/>
  <c r="E60" i="10"/>
  <c r="M24" i="4"/>
  <c r="M23" i="4" s="1"/>
  <c r="E26" i="6"/>
  <c r="Q89" i="13"/>
  <c r="E79" i="6"/>
  <c r="E78" i="6" s="1"/>
  <c r="Q24" i="4"/>
  <c r="Q23" i="4" s="1"/>
  <c r="E250" i="1"/>
  <c r="AL142" i="9"/>
  <c r="BA36" i="12"/>
  <c r="Q17" i="12" s="1"/>
  <c r="Q22" i="12" s="1"/>
  <c r="E27" i="12"/>
  <c r="E39" i="7"/>
  <c r="E35" i="4"/>
  <c r="BD128" i="9"/>
  <c r="BD142" i="9" s="1"/>
  <c r="AD141" i="3"/>
  <c r="N17" i="12"/>
  <c r="F21" i="7"/>
  <c r="F20" i="7" s="1"/>
  <c r="E126" i="3"/>
  <c r="E101" i="13"/>
  <c r="E74" i="12"/>
  <c r="E66" i="6"/>
  <c r="P68" i="10"/>
  <c r="P67" i="10" s="1"/>
  <c r="E43" i="8"/>
  <c r="BB151" i="9"/>
  <c r="E64" i="13"/>
  <c r="O53" i="5"/>
  <c r="H53" i="5"/>
  <c r="M21" i="7"/>
  <c r="M20" i="7" s="1"/>
  <c r="Q76" i="10"/>
  <c r="Q75" i="10" s="1"/>
  <c r="Q74" i="10" s="1"/>
  <c r="W31" i="12"/>
  <c r="AC76" i="10"/>
  <c r="AC75" i="10" s="1"/>
  <c r="AC74" i="10" s="1"/>
  <c r="J89" i="1"/>
  <c r="E79" i="9"/>
  <c r="BG31" i="12"/>
  <c r="BG30" i="12" s="1"/>
  <c r="Q141" i="3"/>
  <c r="E20" i="15"/>
  <c r="E101" i="9"/>
  <c r="E35" i="10"/>
  <c r="H21" i="7"/>
  <c r="H20" i="7" s="1"/>
  <c r="AZ151" i="9"/>
  <c r="AX151" i="9"/>
  <c r="K21" i="7"/>
  <c r="K20" i="7" s="1"/>
  <c r="Q191" i="1"/>
  <c r="Q139" i="3" s="1"/>
  <c r="E32" i="6"/>
  <c r="D32" i="6" s="1"/>
  <c r="O115" i="3"/>
  <c r="O114" i="3" s="1"/>
  <c r="S31" i="12"/>
  <c r="J36" i="10"/>
  <c r="J34" i="10" s="1"/>
  <c r="J33" i="10" s="1"/>
  <c r="D127" i="9"/>
  <c r="L24" i="4"/>
  <c r="L23" i="4" s="1"/>
  <c r="P54" i="6"/>
  <c r="P53" i="6" s="1"/>
  <c r="G21" i="7"/>
  <c r="G20" i="7" s="1"/>
  <c r="AL31" i="12"/>
  <c r="I21" i="7"/>
  <c r="I20" i="7" s="1"/>
  <c r="O24" i="4"/>
  <c r="O23" i="4" s="1"/>
  <c r="AY31" i="12"/>
  <c r="AY30" i="12" s="1"/>
  <c r="R35" i="10"/>
  <c r="E36" i="10"/>
  <c r="E75" i="6"/>
  <c r="E70" i="6" s="1"/>
  <c r="E69" i="6" s="1"/>
  <c r="E73" i="13"/>
  <c r="E112" i="8"/>
  <c r="L31" i="8"/>
  <c r="P31" i="8"/>
  <c r="Q31" i="8"/>
  <c r="R31" i="8"/>
  <c r="O31" i="8"/>
  <c r="Q14" i="12"/>
  <c r="D35" i="12"/>
  <c r="P14" i="12"/>
  <c r="N14" i="12"/>
  <c r="M14" i="12"/>
  <c r="I14" i="12"/>
  <c r="J14" i="12"/>
  <c r="H36" i="10"/>
  <c r="P36" i="10"/>
  <c r="D39" i="18"/>
  <c r="C39" i="18" s="1"/>
  <c r="R30" i="6"/>
  <c r="R29" i="6" s="1"/>
  <c r="BE170" i="1"/>
  <c r="BE64" i="13" s="1"/>
  <c r="R84" i="8"/>
  <c r="D29" i="7"/>
  <c r="I140" i="3"/>
  <c r="N161" i="9"/>
  <c r="AN161" i="9"/>
  <c r="AX161" i="9"/>
  <c r="G50" i="9"/>
  <c r="H50" i="9" s="1"/>
  <c r="I50" i="9" s="1"/>
  <c r="AH115" i="9" s="1"/>
  <c r="BE155" i="9"/>
  <c r="BB155" i="9"/>
  <c r="Z31" i="12"/>
  <c r="Q27" i="11"/>
  <c r="P9" i="17"/>
  <c r="P84" i="8"/>
  <c r="F32" i="12"/>
  <c r="Q18" i="7"/>
  <c r="Q84" i="8"/>
  <c r="N31" i="12"/>
  <c r="BD31" i="12"/>
  <c r="BD30" i="12" s="1"/>
  <c r="U65" i="5"/>
  <c r="AV65" i="5"/>
  <c r="O54" i="5" s="1"/>
  <c r="D54" i="7"/>
  <c r="R27" i="11"/>
  <c r="F84" i="8"/>
  <c r="K26" i="7"/>
  <c r="K25" i="7" s="1"/>
  <c r="K65" i="5"/>
  <c r="L14" i="12"/>
  <c r="T31" i="12"/>
  <c r="R24" i="4"/>
  <c r="R23" i="4" s="1"/>
  <c r="Q26" i="7"/>
  <c r="Q25" i="7" s="1"/>
  <c r="D43" i="18"/>
  <c r="C43" i="18" s="1"/>
  <c r="AG31" i="12"/>
  <c r="E32" i="12"/>
  <c r="AP31" i="12"/>
  <c r="K31" i="12"/>
  <c r="F28" i="4"/>
  <c r="E31" i="12"/>
  <c r="T76" i="10"/>
  <c r="T75" i="10" s="1"/>
  <c r="T74" i="10" s="1"/>
  <c r="T184" i="1"/>
  <c r="T183" i="1" s="1"/>
  <c r="T137" i="3" s="1"/>
  <c r="T36" i="12" s="1"/>
  <c r="Q19" i="6"/>
  <c r="Q36" i="15"/>
  <c r="R40" i="13"/>
  <c r="Q9" i="12"/>
  <c r="AG68" i="10"/>
  <c r="AG67" i="10" s="1"/>
  <c r="I68" i="10"/>
  <c r="I67" i="10" s="1"/>
  <c r="E68" i="10"/>
  <c r="E67" i="10" s="1"/>
  <c r="L36" i="10"/>
  <c r="D52" i="18"/>
  <c r="D47" i="18"/>
  <c r="D54" i="18"/>
  <c r="D42" i="18"/>
  <c r="C42" i="18" s="1"/>
  <c r="D35" i="18"/>
  <c r="C35" i="18" s="1"/>
  <c r="AO68" i="10"/>
  <c r="AO67" i="10" s="1"/>
  <c r="AF68" i="10"/>
  <c r="AF67" i="10" s="1"/>
  <c r="BH68" i="10"/>
  <c r="BH67" i="10" s="1"/>
  <c r="K36" i="10"/>
  <c r="N35" i="10"/>
  <c r="AQ161" i="9"/>
  <c r="BG161" i="9"/>
  <c r="AS161" i="9"/>
  <c r="K161" i="9"/>
  <c r="J161" i="9"/>
  <c r="AJ161" i="9"/>
  <c r="E155" i="9"/>
  <c r="AK155" i="9"/>
  <c r="AG155" i="9"/>
  <c r="AZ155" i="9"/>
  <c r="AL155" i="9"/>
  <c r="I26" i="7"/>
  <c r="I25" i="7" s="1"/>
  <c r="N21" i="7"/>
  <c r="N20" i="7" s="1"/>
  <c r="J53" i="5"/>
  <c r="P54" i="5"/>
  <c r="E56" i="6"/>
  <c r="D56" i="6" s="1"/>
  <c r="R36" i="15"/>
  <c r="I36" i="10"/>
  <c r="BA68" i="10"/>
  <c r="BA67" i="10" s="1"/>
  <c r="R9" i="12"/>
  <c r="D129" i="9"/>
  <c r="P31" i="12"/>
  <c r="R31" i="12"/>
  <c r="BF31" i="12"/>
  <c r="BF30" i="12" s="1"/>
  <c r="AC65" i="5"/>
  <c r="K54" i="5" s="1"/>
  <c r="BD65" i="5"/>
  <c r="Q54" i="5" s="1"/>
  <c r="P65" i="5"/>
  <c r="G54" i="5" s="1"/>
  <c r="J65" i="5"/>
  <c r="AI65" i="5"/>
  <c r="AI151" i="9"/>
  <c r="I151" i="9"/>
  <c r="K151" i="9"/>
  <c r="L151" i="9"/>
  <c r="T151" i="9"/>
  <c r="U151" i="9"/>
  <c r="X151" i="9"/>
  <c r="Y151" i="9"/>
  <c r="AA151" i="9"/>
  <c r="AD151" i="9"/>
  <c r="AF151" i="9"/>
  <c r="J151" i="9"/>
  <c r="N151" i="9"/>
  <c r="R151" i="9"/>
  <c r="AB151" i="9"/>
  <c r="AC151" i="9"/>
  <c r="AE151" i="9"/>
  <c r="O151" i="9"/>
  <c r="M151" i="9"/>
  <c r="Q151" i="9"/>
  <c r="S151" i="9"/>
  <c r="V151" i="9"/>
  <c r="P151" i="9"/>
  <c r="W151" i="9"/>
  <c r="Z151" i="9"/>
  <c r="AX68" i="10"/>
  <c r="AX67" i="10" s="1"/>
  <c r="D134" i="9"/>
  <c r="AK142" i="9"/>
  <c r="AG142" i="9"/>
  <c r="X141" i="3"/>
  <c r="M26" i="7"/>
  <c r="M25" i="7" s="1"/>
  <c r="R36" i="10"/>
  <c r="AW151" i="9"/>
  <c r="Z65" i="5"/>
  <c r="J54" i="5" s="1"/>
  <c r="E65" i="5"/>
  <c r="AK65" i="5"/>
  <c r="M54" i="5" s="1"/>
  <c r="AH65" i="5"/>
  <c r="I76" i="10"/>
  <c r="I75" i="10" s="1"/>
  <c r="I74" i="10" s="1"/>
  <c r="L148" i="3"/>
  <c r="F121" i="3" s="1"/>
  <c r="AX31" i="12"/>
  <c r="AX30" i="12" s="1"/>
  <c r="AN142" i="9"/>
  <c r="D53" i="13"/>
  <c r="AN163" i="9"/>
  <c r="D55" i="18"/>
  <c r="D57" i="18"/>
  <c r="D44" i="18"/>
  <c r="D132" i="9"/>
  <c r="BF128" i="9"/>
  <c r="BF142" i="9" s="1"/>
  <c r="BE128" i="9"/>
  <c r="BE142" i="9" s="1"/>
  <c r="BC128" i="9"/>
  <c r="BC142" i="9" s="1"/>
  <c r="AH155" i="9"/>
  <c r="Q30" i="6"/>
  <c r="Q29" i="6" s="1"/>
  <c r="AF161" i="9"/>
  <c r="AL161" i="9"/>
  <c r="AE161" i="9"/>
  <c r="AD161" i="9"/>
  <c r="AX155" i="9"/>
  <c r="G44" i="9"/>
  <c r="H44" i="9" s="1"/>
  <c r="AS155" i="9"/>
  <c r="AN155" i="9"/>
  <c r="AT155" i="9"/>
  <c r="O26" i="7"/>
  <c r="O25" i="7" s="1"/>
  <c r="R26" i="7"/>
  <c r="R25" i="7" s="1"/>
  <c r="R115" i="3"/>
  <c r="R114" i="3" s="1"/>
  <c r="BE31" i="12"/>
  <c r="BE30" i="12" s="1"/>
  <c r="F36" i="15"/>
  <c r="AE76" i="10"/>
  <c r="AE75" i="10" s="1"/>
  <c r="AE74" i="10" s="1"/>
  <c r="R49" i="5"/>
  <c r="Q54" i="6"/>
  <c r="Q53" i="6" s="1"/>
  <c r="D138" i="9"/>
  <c r="AG153" i="9"/>
  <c r="AL151" i="9"/>
  <c r="K85" i="9"/>
  <c r="K130" i="9" s="1"/>
  <c r="K142" i="9" s="1"/>
  <c r="X65" i="5"/>
  <c r="AQ65" i="5"/>
  <c r="N54" i="5" s="1"/>
  <c r="H65" i="5"/>
  <c r="G25" i="5"/>
  <c r="N63" i="5" s="1"/>
  <c r="H89" i="1"/>
  <c r="K89" i="1"/>
  <c r="AQ68" i="10"/>
  <c r="AQ67" i="10" s="1"/>
  <c r="D71" i="1"/>
  <c r="D14" i="1" s="1"/>
  <c r="K39" i="4"/>
  <c r="K38" i="4" s="1"/>
  <c r="K33" i="12" s="1"/>
  <c r="BG142" i="9"/>
  <c r="AX142" i="9"/>
  <c r="Y148" i="3"/>
  <c r="J121" i="3" s="1"/>
  <c r="M148" i="3"/>
  <c r="Z161" i="9"/>
  <c r="BB161" i="9"/>
  <c r="Y161" i="9"/>
  <c r="BA161" i="9"/>
  <c r="BF161" i="9"/>
  <c r="M161" i="9"/>
  <c r="V161" i="9"/>
  <c r="X161" i="9"/>
  <c r="BB154" i="9"/>
  <c r="AM154" i="9"/>
  <c r="AH154" i="9"/>
  <c r="AI154" i="9"/>
  <c r="AL154" i="9"/>
  <c r="E154" i="9"/>
  <c r="BE154" i="9"/>
  <c r="AP154" i="9"/>
  <c r="AW154" i="9"/>
  <c r="AZ154" i="9"/>
  <c r="AO154" i="9"/>
  <c r="M154" i="9"/>
  <c r="P154" i="9"/>
  <c r="R154" i="9"/>
  <c r="S154" i="9"/>
  <c r="L154" i="9"/>
  <c r="O154" i="9"/>
  <c r="T154" i="9"/>
  <c r="V154" i="9"/>
  <c r="W154" i="9"/>
  <c r="Z154" i="9"/>
  <c r="AC154" i="9"/>
  <c r="F154" i="9"/>
  <c r="AK154" i="9"/>
  <c r="X154" i="9"/>
  <c r="AD154" i="9"/>
  <c r="AF154" i="9"/>
  <c r="I154" i="9"/>
  <c r="Q154" i="9"/>
  <c r="U154" i="9"/>
  <c r="Y154" i="9"/>
  <c r="G154" i="9"/>
  <c r="J154" i="9"/>
  <c r="K154" i="9"/>
  <c r="AA154" i="9"/>
  <c r="AB154" i="9"/>
  <c r="H154" i="9"/>
  <c r="BD154" i="9"/>
  <c r="N154" i="9"/>
  <c r="AE154" i="9"/>
  <c r="BD153" i="9"/>
  <c r="G153" i="9"/>
  <c r="BB153" i="9"/>
  <c r="I153" i="9"/>
  <c r="H153" i="9"/>
  <c r="J153" i="9"/>
  <c r="BF153" i="9"/>
  <c r="F153" i="9"/>
  <c r="AB76" i="10"/>
  <c r="AB75" i="10" s="1"/>
  <c r="AB74" i="10" s="1"/>
  <c r="AJ153" i="9"/>
  <c r="AG152" i="9"/>
  <c r="AR152" i="9"/>
  <c r="AL152" i="9"/>
  <c r="BA152" i="9"/>
  <c r="G152" i="9"/>
  <c r="AT152" i="9"/>
  <c r="AM152" i="9"/>
  <c r="H152" i="9"/>
  <c r="AO152" i="9"/>
  <c r="E152" i="9"/>
  <c r="BE152" i="9"/>
  <c r="AI152" i="9"/>
  <c r="AK152" i="9"/>
  <c r="AS152" i="9"/>
  <c r="F152" i="9"/>
  <c r="M152" i="9"/>
  <c r="O152" i="9"/>
  <c r="Q152" i="9"/>
  <c r="AZ152" i="9"/>
  <c r="AQ152" i="9"/>
  <c r="J152" i="9"/>
  <c r="AU152" i="9"/>
  <c r="Y152" i="9"/>
  <c r="Z152" i="9"/>
  <c r="AB152" i="9"/>
  <c r="AP152" i="9"/>
  <c r="AJ152" i="9"/>
  <c r="AW152" i="9"/>
  <c r="AH152" i="9"/>
  <c r="I152" i="9"/>
  <c r="L152" i="9"/>
  <c r="P152" i="9"/>
  <c r="T152" i="9"/>
  <c r="W152" i="9"/>
  <c r="AA152" i="9"/>
  <c r="AC152" i="9"/>
  <c r="AE152" i="9"/>
  <c r="BH152" i="9"/>
  <c r="K152" i="9"/>
  <c r="N152" i="9"/>
  <c r="R152" i="9"/>
  <c r="S152" i="9"/>
  <c r="U152" i="9"/>
  <c r="V152" i="9"/>
  <c r="X152" i="9"/>
  <c r="AF152" i="9"/>
  <c r="AD152" i="9"/>
  <c r="L143" i="3"/>
  <c r="L142" i="3" s="1"/>
  <c r="O14" i="12"/>
  <c r="AC143" i="3"/>
  <c r="AC142" i="3" s="1"/>
  <c r="AC141" i="3" s="1"/>
  <c r="U143" i="3"/>
  <c r="U142" i="3" s="1"/>
  <c r="V31" i="12"/>
  <c r="AQ142" i="9"/>
  <c r="AN152" i="9"/>
  <c r="E28" i="4"/>
  <c r="D49" i="18"/>
  <c r="D48" i="18"/>
  <c r="C48" i="18" s="1"/>
  <c r="D53" i="18"/>
  <c r="D58" i="18"/>
  <c r="C58" i="18" s="1"/>
  <c r="D38" i="18"/>
  <c r="AY142" i="9"/>
  <c r="AG154" i="9"/>
  <c r="AR154" i="9"/>
  <c r="AU154" i="9"/>
  <c r="G42" i="9"/>
  <c r="H42" i="9" s="1"/>
  <c r="I42" i="9" s="1"/>
  <c r="E107" i="9" s="1"/>
  <c r="BB142" i="9"/>
  <c r="AP142" i="9"/>
  <c r="AV153" i="9"/>
  <c r="AQ153" i="9"/>
  <c r="AT153" i="9"/>
  <c r="AZ153" i="9"/>
  <c r="AL153" i="9"/>
  <c r="AH161" i="9"/>
  <c r="P161" i="9"/>
  <c r="AK161" i="9"/>
  <c r="Q161" i="9"/>
  <c r="F161" i="9"/>
  <c r="BC161" i="9"/>
  <c r="S161" i="9"/>
  <c r="I161" i="9"/>
  <c r="R161" i="9"/>
  <c r="O161" i="9"/>
  <c r="AR161" i="9"/>
  <c r="L161" i="9"/>
  <c r="P38" i="6"/>
  <c r="P37" i="6" s="1"/>
  <c r="H26" i="7"/>
  <c r="H25" i="7" s="1"/>
  <c r="E40" i="6"/>
  <c r="D40" i="6" s="1"/>
  <c r="J24" i="4"/>
  <c r="J23" i="4" s="1"/>
  <c r="BF69" i="13"/>
  <c r="BF67" i="13" s="1"/>
  <c r="M53" i="5"/>
  <c r="I53" i="5"/>
  <c r="BE36" i="12"/>
  <c r="R17" i="12" s="1"/>
  <c r="R22" i="12" s="1"/>
  <c r="AW31" i="12"/>
  <c r="AW30" i="12" s="1"/>
  <c r="D175" i="1"/>
  <c r="Y76" i="10"/>
  <c r="Y75" i="10" s="1"/>
  <c r="Y74" i="10" s="1"/>
  <c r="BA69" i="13"/>
  <c r="BA67" i="13" s="1"/>
  <c r="R19" i="6"/>
  <c r="R27" i="10"/>
  <c r="AF148" i="3"/>
  <c r="AD140" i="3"/>
  <c r="K113" i="3" s="1"/>
  <c r="AV31" i="12"/>
  <c r="BC31" i="12"/>
  <c r="BC30" i="12" s="1"/>
  <c r="AQ31" i="12"/>
  <c r="AT31" i="12"/>
  <c r="R58" i="13"/>
  <c r="R52" i="13"/>
  <c r="N53" i="5"/>
  <c r="AB31" i="12"/>
  <c r="AN31" i="12"/>
  <c r="U184" i="1"/>
  <c r="U183" i="1" s="1"/>
  <c r="U137" i="3" s="1"/>
  <c r="U36" i="12" s="1"/>
  <c r="J80" i="1"/>
  <c r="J76" i="10"/>
  <c r="J75" i="10" s="1"/>
  <c r="J74" i="10" s="1"/>
  <c r="AS142" i="9"/>
  <c r="G17" i="12"/>
  <c r="BE69" i="13"/>
  <c r="BE75" i="13" s="1"/>
  <c r="M17" i="12"/>
  <c r="U76" i="10"/>
  <c r="U75" i="10" s="1"/>
  <c r="U74" i="10" s="1"/>
  <c r="P36" i="15"/>
  <c r="M140" i="3"/>
  <c r="G113" i="3" s="1"/>
  <c r="Z140" i="3"/>
  <c r="J113" i="3" s="1"/>
  <c r="J140" i="3"/>
  <c r="AW68" i="10"/>
  <c r="AW67" i="10" s="1"/>
  <c r="P35" i="10"/>
  <c r="AY154" i="9"/>
  <c r="T143" i="3"/>
  <c r="T142" i="3" s="1"/>
  <c r="O76" i="10"/>
  <c r="O75" i="10" s="1"/>
  <c r="O74" i="10" s="1"/>
  <c r="BE68" i="10"/>
  <c r="BE67" i="10" s="1"/>
  <c r="AE31" i="12"/>
  <c r="AI31" i="12"/>
  <c r="P76" i="10"/>
  <c r="P75" i="10" s="1"/>
  <c r="P74" i="10" s="1"/>
  <c r="V76" i="10"/>
  <c r="V75" i="10" s="1"/>
  <c r="V74" i="10" s="1"/>
  <c r="R46" i="13"/>
  <c r="L31" i="12"/>
  <c r="J39" i="4"/>
  <c r="J38" i="4" s="1"/>
  <c r="J33" i="12" s="1"/>
  <c r="BD152" i="9"/>
  <c r="D140" i="9"/>
  <c r="D40" i="18"/>
  <c r="D37" i="18"/>
  <c r="D45" i="18"/>
  <c r="C45" i="18" s="1"/>
  <c r="F27" i="4"/>
  <c r="AY152" i="9"/>
  <c r="BF154" i="9"/>
  <c r="BH154" i="9"/>
  <c r="AQ154" i="9"/>
  <c r="AR142" i="9"/>
  <c r="D53" i="10"/>
  <c r="E142" i="9"/>
  <c r="AW142" i="9"/>
  <c r="BA142" i="9"/>
  <c r="AU142" i="9"/>
  <c r="AS153" i="9"/>
  <c r="BG153" i="9"/>
  <c r="AY153" i="9"/>
  <c r="AO153" i="9"/>
  <c r="AV161" i="9"/>
  <c r="AT161" i="9"/>
  <c r="AI161" i="9"/>
  <c r="BH161" i="9"/>
  <c r="AA161" i="9"/>
  <c r="H161" i="9"/>
  <c r="U161" i="9"/>
  <c r="AM161" i="9"/>
  <c r="AW161" i="9"/>
  <c r="AP161" i="9"/>
  <c r="AC161" i="9"/>
  <c r="AZ161" i="9"/>
  <c r="AB161" i="9"/>
  <c r="BD69" i="13"/>
  <c r="BD67" i="13" s="1"/>
  <c r="I24" i="4"/>
  <c r="I23" i="4" s="1"/>
  <c r="Q115" i="3"/>
  <c r="Q114" i="3" s="1"/>
  <c r="E53" i="5"/>
  <c r="I142" i="9"/>
  <c r="H142" i="9"/>
  <c r="P18" i="7"/>
  <c r="AW36" i="12"/>
  <c r="P17" i="12" s="1"/>
  <c r="P22" i="12" s="1"/>
  <c r="R30" i="10"/>
  <c r="R29" i="10" s="1"/>
  <c r="P27" i="11"/>
  <c r="O35" i="10"/>
  <c r="O34" i="10" s="1"/>
  <c r="O33" i="10" s="1"/>
  <c r="Q35" i="10"/>
  <c r="Q34" i="10" s="1"/>
  <c r="Q33" i="10" s="1"/>
  <c r="L35" i="10"/>
  <c r="T148" i="3"/>
  <c r="H163" i="9"/>
  <c r="T163" i="9"/>
  <c r="AZ163" i="9"/>
  <c r="AG163" i="9"/>
  <c r="BE163" i="9"/>
  <c r="AJ163" i="9"/>
  <c r="Q163" i="9"/>
  <c r="O163" i="9"/>
  <c r="AI163" i="9"/>
  <c r="AU163" i="9"/>
  <c r="M163" i="9"/>
  <c r="R163" i="9"/>
  <c r="AX163" i="9"/>
  <c r="L163" i="9"/>
  <c r="AR163" i="9"/>
  <c r="E163" i="9"/>
  <c r="G163" i="9"/>
  <c r="S163" i="9"/>
  <c r="AE163" i="9"/>
  <c r="AQ163" i="9"/>
  <c r="AK163" i="9"/>
  <c r="AP163" i="9"/>
  <c r="Y163" i="9"/>
  <c r="AW163" i="9"/>
  <c r="W163" i="9"/>
  <c r="AM163" i="9"/>
  <c r="BC163" i="9"/>
  <c r="Z163" i="9"/>
  <c r="BA163" i="9"/>
  <c r="AB163" i="9"/>
  <c r="K163" i="9"/>
  <c r="AC163" i="9"/>
  <c r="J163" i="9"/>
  <c r="BF163" i="9"/>
  <c r="AO163" i="9"/>
  <c r="AA163" i="9"/>
  <c r="AY163" i="9"/>
  <c r="G52" i="9"/>
  <c r="H52" i="9" s="1"/>
  <c r="I52" i="9" s="1"/>
  <c r="BG163" i="9"/>
  <c r="U163" i="9"/>
  <c r="AH163" i="9"/>
  <c r="BH163" i="9"/>
  <c r="BH155" i="9"/>
  <c r="M155" i="9"/>
  <c r="L155" i="9"/>
  <c r="N155" i="9"/>
  <c r="O155" i="9"/>
  <c r="Q155" i="9"/>
  <c r="T155" i="9"/>
  <c r="U155" i="9"/>
  <c r="H155" i="9"/>
  <c r="J155" i="9"/>
  <c r="F155" i="9"/>
  <c r="P155" i="9"/>
  <c r="V155" i="9"/>
  <c r="X155" i="9"/>
  <c r="AC155" i="9"/>
  <c r="I155" i="9"/>
  <c r="R155" i="9"/>
  <c r="AD155" i="9"/>
  <c r="AE155" i="9"/>
  <c r="AF155" i="9"/>
  <c r="K155" i="9"/>
  <c r="Y155" i="9"/>
  <c r="Z155" i="9"/>
  <c r="G155" i="9"/>
  <c r="BA155" i="9"/>
  <c r="AP155" i="9"/>
  <c r="S155" i="9"/>
  <c r="W155" i="9"/>
  <c r="AA155" i="9"/>
  <c r="AB155" i="9"/>
  <c r="U148" i="3"/>
  <c r="BB152" i="9"/>
  <c r="AM153" i="9"/>
  <c r="BA153" i="9"/>
  <c r="P24" i="4"/>
  <c r="P23" i="4" s="1"/>
  <c r="BA31" i="12"/>
  <c r="BA30" i="12" s="1"/>
  <c r="R14" i="12"/>
  <c r="BC152" i="9"/>
  <c r="G41" i="9"/>
  <c r="H41" i="9" s="1"/>
  <c r="BE63" i="5"/>
  <c r="BE62" i="5" s="1"/>
  <c r="K24" i="4"/>
  <c r="K23" i="4" s="1"/>
  <c r="R76" i="10"/>
  <c r="R75" i="10" s="1"/>
  <c r="R74" i="10" s="1"/>
  <c r="AB143" i="3"/>
  <c r="AB142" i="3" s="1"/>
  <c r="AB141" i="3" s="1"/>
  <c r="Q31" i="12"/>
  <c r="AD31" i="12"/>
  <c r="M143" i="3"/>
  <c r="M142" i="3" s="1"/>
  <c r="AB68" i="10"/>
  <c r="AB67" i="10" s="1"/>
  <c r="Q38" i="6"/>
  <c r="Q37" i="6" s="1"/>
  <c r="P22" i="6"/>
  <c r="P21" i="6" s="1"/>
  <c r="AX69" i="6"/>
  <c r="R54" i="6"/>
  <c r="R53" i="6" s="1"/>
  <c r="D33" i="6"/>
  <c r="D41" i="6"/>
  <c r="R9" i="17"/>
  <c r="R18" i="7"/>
  <c r="R50" i="12"/>
  <c r="R89" i="13"/>
  <c r="R21" i="4"/>
  <c r="R30" i="14"/>
  <c r="R46" i="12"/>
  <c r="H67" i="1"/>
  <c r="G84" i="8" s="1"/>
  <c r="F27" i="11"/>
  <c r="P27" i="10"/>
  <c r="F19" i="6"/>
  <c r="P19" i="6"/>
  <c r="F18" i="7"/>
  <c r="P40" i="13"/>
  <c r="P46" i="12"/>
  <c r="F40" i="13"/>
  <c r="AW170" i="1"/>
  <c r="AW60" i="10" s="1"/>
  <c r="F9" i="12"/>
  <c r="P21" i="4"/>
  <c r="P30" i="14"/>
  <c r="O17" i="9"/>
  <c r="P58" i="9"/>
  <c r="I170" i="1"/>
  <c r="I105" i="8" s="1"/>
  <c r="E17" i="9"/>
  <c r="F9" i="17"/>
  <c r="P50" i="12"/>
  <c r="P49" i="5"/>
  <c r="P100" i="3"/>
  <c r="R58" i="9"/>
  <c r="Q50" i="12"/>
  <c r="Q40" i="13"/>
  <c r="Q21" i="4"/>
  <c r="Q46" i="12"/>
  <c r="Q49" i="5"/>
  <c r="F46" i="12"/>
  <c r="F89" i="13"/>
  <c r="F100" i="3"/>
  <c r="F58" i="9"/>
  <c r="F27" i="10"/>
  <c r="F30" i="14"/>
  <c r="P89" i="13"/>
  <c r="P9" i="12"/>
  <c r="F50" i="12"/>
  <c r="F49" i="5"/>
  <c r="F21" i="4"/>
  <c r="R100" i="3"/>
  <c r="BE60" i="10"/>
  <c r="BA43" i="15"/>
  <c r="BC75" i="13"/>
  <c r="BC82" i="13" s="1"/>
  <c r="BC67" i="13"/>
  <c r="W140" i="3"/>
  <c r="I39" i="4"/>
  <c r="I38" i="4" s="1"/>
  <c r="I33" i="12" s="1"/>
  <c r="F25" i="4"/>
  <c r="M39" i="4"/>
  <c r="M38" i="4" s="1"/>
  <c r="M33" i="12" s="1"/>
  <c r="AV142" i="9"/>
  <c r="E34" i="18"/>
  <c r="E35" i="18" s="1"/>
  <c r="E37" i="18" s="1"/>
  <c r="E38" i="18" s="1"/>
  <c r="E39" i="18" s="1"/>
  <c r="E40" i="18" s="1"/>
  <c r="E42" i="18" s="1"/>
  <c r="E43" i="18" s="1"/>
  <c r="E44" i="18" s="1"/>
  <c r="E45" i="18" s="1"/>
  <c r="E47" i="18" s="1"/>
  <c r="E48" i="18" s="1"/>
  <c r="E49" i="18" s="1"/>
  <c r="E50" i="18" s="1"/>
  <c r="E52" i="18" s="1"/>
  <c r="E53" i="18" s="1"/>
  <c r="E54" i="18" s="1"/>
  <c r="E55" i="18" s="1"/>
  <c r="E57" i="18" s="1"/>
  <c r="E58" i="18" s="1"/>
  <c r="E59" i="18" s="1"/>
  <c r="E60" i="18" s="1"/>
  <c r="E62" i="18" s="1"/>
  <c r="E63" i="18" s="1"/>
  <c r="E64" i="18" s="1"/>
  <c r="E65" i="18" s="1"/>
  <c r="E67" i="18" s="1"/>
  <c r="E68" i="18" s="1"/>
  <c r="E69" i="18" s="1"/>
  <c r="E70" i="18" s="1"/>
  <c r="E72" i="18" s="1"/>
  <c r="E73" i="18" s="1"/>
  <c r="E75" i="18" s="1"/>
  <c r="E76" i="18" s="1"/>
  <c r="E77" i="18" s="1"/>
  <c r="E78" i="18" s="1"/>
  <c r="E79" i="18" s="1"/>
  <c r="E80" i="18" s="1"/>
  <c r="E81" i="18" s="1"/>
  <c r="E82" i="18" s="1"/>
  <c r="E83" i="18" s="1"/>
  <c r="E84" i="18" s="1"/>
  <c r="E85" i="18" s="1"/>
  <c r="E86" i="18" s="1"/>
  <c r="E87" i="18" s="1"/>
  <c r="E88" i="18" s="1"/>
  <c r="E89" i="18" s="1"/>
  <c r="E90" i="18" s="1"/>
  <c r="E91" i="18" s="1"/>
  <c r="E92" i="18" s="1"/>
  <c r="E93" i="18" s="1"/>
  <c r="E94" i="18" s="1"/>
  <c r="E95" i="18" s="1"/>
  <c r="E96" i="18" s="1"/>
  <c r="E97" i="18" s="1"/>
  <c r="E98" i="18" s="1"/>
  <c r="E99" i="18" s="1"/>
  <c r="E100" i="18" s="1"/>
  <c r="E101" i="18" s="1"/>
  <c r="E102" i="18" s="1"/>
  <c r="P149" i="3"/>
  <c r="P34" i="12"/>
  <c r="AG149" i="3"/>
  <c r="AG34" i="12"/>
  <c r="J34" i="12"/>
  <c r="J149" i="3"/>
  <c r="AU34" i="12"/>
  <c r="AU30" i="12" s="1"/>
  <c r="AU149" i="3"/>
  <c r="D70" i="10"/>
  <c r="S140" i="3"/>
  <c r="H26" i="4"/>
  <c r="H24" i="4" s="1"/>
  <c r="H23" i="4" s="1"/>
  <c r="Q39" i="4"/>
  <c r="Q38" i="4" s="1"/>
  <c r="Q33" i="12" s="1"/>
  <c r="E26" i="4"/>
  <c r="D41" i="4"/>
  <c r="G32" i="12"/>
  <c r="D136" i="3"/>
  <c r="L39" i="4"/>
  <c r="L38" i="4" s="1"/>
  <c r="L33" i="12" s="1"/>
  <c r="H39" i="4"/>
  <c r="H38" i="4" s="1"/>
  <c r="H33" i="12" s="1"/>
  <c r="Q24" i="6"/>
  <c r="D24" i="6" s="1"/>
  <c r="BC70" i="6"/>
  <c r="BC69" i="6" s="1"/>
  <c r="H164" i="9"/>
  <c r="P164" i="9"/>
  <c r="X164" i="9"/>
  <c r="AF164" i="9"/>
  <c r="AN164" i="9"/>
  <c r="F164" i="9"/>
  <c r="AH164" i="9"/>
  <c r="BB164" i="9"/>
  <c r="AV164" i="9"/>
  <c r="M164" i="9"/>
  <c r="AC164" i="9"/>
  <c r="AS164" i="9"/>
  <c r="G164" i="9"/>
  <c r="O164" i="9"/>
  <c r="W164" i="9"/>
  <c r="AE164" i="9"/>
  <c r="AM164" i="9"/>
  <c r="AU164" i="9"/>
  <c r="BC164" i="9"/>
  <c r="Q164" i="9"/>
  <c r="AG164" i="9"/>
  <c r="AW164" i="9"/>
  <c r="J164" i="9"/>
  <c r="R164" i="9"/>
  <c r="AT164" i="9"/>
  <c r="BH164" i="9"/>
  <c r="S164" i="9"/>
  <c r="AI164" i="9"/>
  <c r="AY164" i="9"/>
  <c r="AA164" i="9"/>
  <c r="Z164" i="9"/>
  <c r="AD164" i="9"/>
  <c r="BG164" i="9"/>
  <c r="AL164" i="9"/>
  <c r="BF164" i="9"/>
  <c r="L164" i="9"/>
  <c r="AB164" i="9"/>
  <c r="AR164" i="9"/>
  <c r="Y164" i="9"/>
  <c r="BE164" i="9"/>
  <c r="AP164" i="9"/>
  <c r="T164" i="9"/>
  <c r="AJ164" i="9"/>
  <c r="AZ164" i="9"/>
  <c r="H53" i="9"/>
  <c r="I53" i="9" s="1"/>
  <c r="AQ164" i="9"/>
  <c r="I164" i="9"/>
  <c r="AO164" i="9"/>
  <c r="AX164" i="9"/>
  <c r="E164" i="9"/>
  <c r="AK164" i="9"/>
  <c r="U164" i="9"/>
  <c r="K164" i="9"/>
  <c r="BD164" i="9"/>
  <c r="BA164" i="9"/>
  <c r="N164" i="9"/>
  <c r="V164" i="9"/>
  <c r="I49" i="9"/>
  <c r="AQ160" i="9"/>
  <c r="BG160" i="9"/>
  <c r="AM160" i="9"/>
  <c r="BA160" i="9"/>
  <c r="AR160" i="9"/>
  <c r="E160" i="9"/>
  <c r="AY160" i="9"/>
  <c r="AL160" i="9"/>
  <c r="AT160" i="9"/>
  <c r="BB160" i="9"/>
  <c r="AZ160" i="9"/>
  <c r="AW160" i="9"/>
  <c r="AU160" i="9"/>
  <c r="AO160" i="9"/>
  <c r="BE160" i="9"/>
  <c r="AJ160" i="9"/>
  <c r="AN160" i="9"/>
  <c r="AK160" i="9"/>
  <c r="AG160" i="9"/>
  <c r="AH160" i="9"/>
  <c r="AP160" i="9"/>
  <c r="BF160" i="9"/>
  <c r="BH160" i="9"/>
  <c r="BD160" i="9"/>
  <c r="AI160" i="9"/>
  <c r="N160" i="9"/>
  <c r="Q160" i="9"/>
  <c r="S160" i="9"/>
  <c r="X160" i="9"/>
  <c r="AX160" i="9"/>
  <c r="BC160" i="9"/>
  <c r="AV160" i="9"/>
  <c r="O160" i="9"/>
  <c r="R160" i="9"/>
  <c r="W160" i="9"/>
  <c r="AD160" i="9"/>
  <c r="L160" i="9"/>
  <c r="P160" i="9"/>
  <c r="T160" i="9"/>
  <c r="U160" i="9"/>
  <c r="AC160" i="9"/>
  <c r="I160" i="9"/>
  <c r="AS160" i="9"/>
  <c r="Y160" i="9"/>
  <c r="Z160" i="9"/>
  <c r="AB160" i="9"/>
  <c r="AE160" i="9"/>
  <c r="V160" i="9"/>
  <c r="AA160" i="9"/>
  <c r="M160" i="9"/>
  <c r="AF160" i="9"/>
  <c r="G160" i="9"/>
  <c r="J160" i="9"/>
  <c r="H160" i="9"/>
  <c r="F160" i="9"/>
  <c r="K160" i="9"/>
  <c r="D52" i="7"/>
  <c r="D22" i="7"/>
  <c r="E21" i="7"/>
  <c r="E45" i="6"/>
  <c r="D45" i="6" s="1"/>
  <c r="D46" i="6"/>
  <c r="R25" i="6"/>
  <c r="R22" i="6" s="1"/>
  <c r="R21" i="6" s="1"/>
  <c r="R38" i="6"/>
  <c r="R37" i="6" s="1"/>
  <c r="D118" i="3"/>
  <c r="W146" i="3"/>
  <c r="I119" i="3" s="1"/>
  <c r="P192" i="1"/>
  <c r="P191" i="1" s="1"/>
  <c r="P139" i="3" s="1"/>
  <c r="X192" i="1"/>
  <c r="X191" i="1" s="1"/>
  <c r="X139" i="3" s="1"/>
  <c r="W76" i="10"/>
  <c r="W75" i="10" s="1"/>
  <c r="W74" i="10" s="1"/>
  <c r="BC81" i="13"/>
  <c r="Q53" i="5"/>
  <c r="L53" i="5"/>
  <c r="O146" i="3"/>
  <c r="O142" i="3" s="1"/>
  <c r="O141" i="3" s="1"/>
  <c r="M192" i="1"/>
  <c r="M191" i="1" s="1"/>
  <c r="M139" i="3" s="1"/>
  <c r="H92" i="1"/>
  <c r="J92" i="1"/>
  <c r="AC192" i="1"/>
  <c r="AC191" i="1" s="1"/>
  <c r="AC139" i="3" s="1"/>
  <c r="L92" i="1"/>
  <c r="AF76" i="10"/>
  <c r="AF75" i="10" s="1"/>
  <c r="AF74" i="10" s="1"/>
  <c r="AF192" i="1"/>
  <c r="AF191" i="1" s="1"/>
  <c r="AF139" i="3" s="1"/>
  <c r="R53" i="5"/>
  <c r="F53" i="5"/>
  <c r="D48" i="7"/>
  <c r="I47" i="7"/>
  <c r="H162" i="9"/>
  <c r="P162" i="9"/>
  <c r="X162" i="9"/>
  <c r="AF162" i="9"/>
  <c r="AN162" i="9"/>
  <c r="AV162" i="9"/>
  <c r="BD162" i="9"/>
  <c r="K162" i="9"/>
  <c r="S162" i="9"/>
  <c r="AA162" i="9"/>
  <c r="AI162" i="9"/>
  <c r="AQ162" i="9"/>
  <c r="AY162" i="9"/>
  <c r="Q162" i="9"/>
  <c r="AG162" i="9"/>
  <c r="AW162" i="9"/>
  <c r="F162" i="9"/>
  <c r="Z162" i="9"/>
  <c r="AH162" i="9"/>
  <c r="M162" i="9"/>
  <c r="AC162" i="9"/>
  <c r="AS162" i="9"/>
  <c r="J162" i="9"/>
  <c r="R162" i="9"/>
  <c r="AT162" i="9"/>
  <c r="BB162" i="9"/>
  <c r="BC162" i="9"/>
  <c r="L162" i="9"/>
  <c r="AB162" i="9"/>
  <c r="AR162" i="9"/>
  <c r="BH162" i="9"/>
  <c r="O162" i="9"/>
  <c r="AE162" i="9"/>
  <c r="AU162" i="9"/>
  <c r="U162" i="9"/>
  <c r="G162" i="9"/>
  <c r="AO162" i="9"/>
  <c r="N162" i="9"/>
  <c r="AX162" i="9"/>
  <c r="AJ162" i="9"/>
  <c r="AK162" i="9"/>
  <c r="AM162" i="9"/>
  <c r="BG162" i="9"/>
  <c r="BE162" i="9"/>
  <c r="V162" i="9"/>
  <c r="AP162" i="9"/>
  <c r="Y162" i="9"/>
  <c r="AL162" i="9"/>
  <c r="T162" i="9"/>
  <c r="BF162" i="9"/>
  <c r="BA162" i="9"/>
  <c r="W162" i="9"/>
  <c r="I162" i="9"/>
  <c r="AZ162" i="9"/>
  <c r="E162" i="9"/>
  <c r="AD162" i="9"/>
  <c r="H51" i="9"/>
  <c r="I51" i="9" s="1"/>
  <c r="D139" i="9"/>
  <c r="D24" i="7"/>
  <c r="D16" i="12"/>
  <c r="D117" i="3"/>
  <c r="L17" i="12"/>
  <c r="I82" i="6"/>
  <c r="E44" i="10"/>
  <c r="D42" i="7"/>
  <c r="N142" i="3"/>
  <c r="N141" i="3" s="1"/>
  <c r="R142" i="3"/>
  <c r="R141" i="3" s="1"/>
  <c r="AX149" i="3"/>
  <c r="AX34" i="12"/>
  <c r="Z34" i="12"/>
  <c r="Z149" i="3"/>
  <c r="AJ34" i="12"/>
  <c r="AJ30" i="12" s="1"/>
  <c r="AJ149" i="3"/>
  <c r="AH149" i="3"/>
  <c r="AH34" i="12"/>
  <c r="AH30" i="12" s="1"/>
  <c r="AR34" i="12"/>
  <c r="AR149" i="3"/>
  <c r="BG34" i="12"/>
  <c r="BG149" i="3"/>
  <c r="AA149" i="3"/>
  <c r="AA34" i="12"/>
  <c r="AA30" i="12" s="1"/>
  <c r="AS34" i="12"/>
  <c r="AS149" i="3"/>
  <c r="U34" i="12"/>
  <c r="U149" i="3"/>
  <c r="AD149" i="3"/>
  <c r="AD34" i="12"/>
  <c r="AC149" i="3"/>
  <c r="AC34" i="12"/>
  <c r="AL34" i="12"/>
  <c r="AL149" i="3"/>
  <c r="BC34" i="12"/>
  <c r="BC149" i="3"/>
  <c r="W34" i="12"/>
  <c r="W149" i="3"/>
  <c r="E58" i="6"/>
  <c r="S192" i="1"/>
  <c r="S191" i="1" s="1"/>
  <c r="S139" i="3" s="1"/>
  <c r="D64" i="5"/>
  <c r="L85" i="9"/>
  <c r="L192" i="1"/>
  <c r="L191" i="1" s="1"/>
  <c r="L139" i="3" s="1"/>
  <c r="AY69" i="13"/>
  <c r="L89" i="1"/>
  <c r="K35" i="10"/>
  <c r="AC68" i="10"/>
  <c r="AC67" i="10" s="1"/>
  <c r="P30" i="10"/>
  <c r="P29" i="10" s="1"/>
  <c r="AW64" i="10"/>
  <c r="AW63" i="10" s="1"/>
  <c r="S142" i="3"/>
  <c r="S141" i="3" s="1"/>
  <c r="BA77" i="13"/>
  <c r="Q46" i="13"/>
  <c r="Y142" i="3"/>
  <c r="F31" i="14"/>
  <c r="D93" i="13"/>
  <c r="BB70" i="6"/>
  <c r="BB69" i="6" s="1"/>
  <c r="Q23" i="6"/>
  <c r="AM142" i="9"/>
  <c r="R192" i="1"/>
  <c r="R191" i="1" s="1"/>
  <c r="R139" i="3" s="1"/>
  <c r="O192" i="1"/>
  <c r="O191" i="1" s="1"/>
  <c r="O139" i="3" s="1"/>
  <c r="E115" i="3"/>
  <c r="X149" i="3"/>
  <c r="X34" i="12"/>
  <c r="X30" i="12" s="1"/>
  <c r="S149" i="3"/>
  <c r="S34" i="12"/>
  <c r="R34" i="12"/>
  <c r="R149" i="3"/>
  <c r="E78" i="12"/>
  <c r="G256" i="1"/>
  <c r="G65" i="10" s="1"/>
  <c r="F107" i="6"/>
  <c r="F251" i="1"/>
  <c r="E27" i="4"/>
  <c r="F39" i="4"/>
  <c r="D42" i="4"/>
  <c r="D141" i="9"/>
  <c r="D49" i="10"/>
  <c r="AV105" i="9"/>
  <c r="AG105" i="9"/>
  <c r="AX105" i="9"/>
  <c r="AO105" i="9"/>
  <c r="BE105" i="9"/>
  <c r="BH105" i="9"/>
  <c r="AS105" i="9"/>
  <c r="S105" i="9"/>
  <c r="V105" i="9"/>
  <c r="T105" i="9"/>
  <c r="Z105" i="9"/>
  <c r="W105" i="9"/>
  <c r="X105" i="9"/>
  <c r="AJ142" i="9"/>
  <c r="D135" i="9"/>
  <c r="BD158" i="9"/>
  <c r="AR158" i="9"/>
  <c r="AQ158" i="9"/>
  <c r="AK158" i="9"/>
  <c r="AN158" i="9"/>
  <c r="AW158" i="9"/>
  <c r="AX158" i="9"/>
  <c r="AP158" i="9"/>
  <c r="BH158" i="9"/>
  <c r="AM158" i="9"/>
  <c r="AT158" i="9"/>
  <c r="AS158" i="9"/>
  <c r="BF158" i="9"/>
  <c r="AO158" i="9"/>
  <c r="BA158" i="9"/>
  <c r="AV158" i="9"/>
  <c r="E158" i="9"/>
  <c r="G47" i="9"/>
  <c r="H47" i="9" s="1"/>
  <c r="I47" i="9" s="1"/>
  <c r="E112" i="9" s="1"/>
  <c r="AZ158" i="9"/>
  <c r="AL158" i="9"/>
  <c r="AI158" i="9"/>
  <c r="BB158" i="9"/>
  <c r="AH158" i="9"/>
  <c r="AG158" i="9"/>
  <c r="AJ158" i="9"/>
  <c r="BE158" i="9"/>
  <c r="BC158" i="9"/>
  <c r="P158" i="9"/>
  <c r="T158" i="9"/>
  <c r="V158" i="9"/>
  <c r="X158" i="9"/>
  <c r="Z158" i="9"/>
  <c r="AU158" i="9"/>
  <c r="N158" i="9"/>
  <c r="O158" i="9"/>
  <c r="R158" i="9"/>
  <c r="W158" i="9"/>
  <c r="L158" i="9"/>
  <c r="Q158" i="9"/>
  <c r="Y158" i="9"/>
  <c r="AA158" i="9"/>
  <c r="AC158" i="9"/>
  <c r="AD158" i="9"/>
  <c r="H158" i="9"/>
  <c r="G158" i="9"/>
  <c r="M158" i="9"/>
  <c r="U158" i="9"/>
  <c r="AE158" i="9"/>
  <c r="S158" i="9"/>
  <c r="AF158" i="9"/>
  <c r="J158" i="9"/>
  <c r="K158" i="9"/>
  <c r="I158" i="9"/>
  <c r="F158" i="9"/>
  <c r="AB158" i="9"/>
  <c r="D32" i="11"/>
  <c r="AW70" i="6"/>
  <c r="AW69" i="6" s="1"/>
  <c r="N23" i="6"/>
  <c r="G25" i="6"/>
  <c r="P30" i="6"/>
  <c r="P29" i="6" s="1"/>
  <c r="T192" i="1"/>
  <c r="T191" i="1" s="1"/>
  <c r="T139" i="3" s="1"/>
  <c r="AB192" i="1"/>
  <c r="AB191" i="1" s="1"/>
  <c r="AB139" i="3" s="1"/>
  <c r="S76" i="10"/>
  <c r="S75" i="10" s="1"/>
  <c r="S74" i="10" s="1"/>
  <c r="BG81" i="13"/>
  <c r="R55" i="13" s="1"/>
  <c r="R49" i="13"/>
  <c r="G92" i="1"/>
  <c r="I192" i="1"/>
  <c r="I191" i="1" s="1"/>
  <c r="I139" i="3" s="1"/>
  <c r="I92" i="1"/>
  <c r="K92" i="1"/>
  <c r="W143" i="3"/>
  <c r="K53" i="5"/>
  <c r="P53" i="5"/>
  <c r="BE76" i="13"/>
  <c r="R45" i="13"/>
  <c r="F141" i="3"/>
  <c r="F32" i="7"/>
  <c r="D32" i="7" s="1"/>
  <c r="D33" i="7"/>
  <c r="I142" i="3"/>
  <c r="I141" i="3" s="1"/>
  <c r="AV149" i="3"/>
  <c r="AV34" i="12"/>
  <c r="BE149" i="3"/>
  <c r="BE34" i="12"/>
  <c r="N34" i="12"/>
  <c r="N149" i="3"/>
  <c r="M149" i="3"/>
  <c r="M34" i="12"/>
  <c r="V149" i="3"/>
  <c r="V34" i="12"/>
  <c r="AQ149" i="3"/>
  <c r="AQ34" i="12"/>
  <c r="K34" i="12"/>
  <c r="K149" i="3"/>
  <c r="AP34" i="12"/>
  <c r="AP149" i="3"/>
  <c r="AZ149" i="3"/>
  <c r="AZ34" i="12"/>
  <c r="I34" i="12"/>
  <c r="I149" i="3"/>
  <c r="H34" i="12"/>
  <c r="H149" i="3"/>
  <c r="Q149" i="3"/>
  <c r="Q34" i="12"/>
  <c r="AM149" i="3"/>
  <c r="AM34" i="12"/>
  <c r="AM30" i="12" s="1"/>
  <c r="G34" i="12"/>
  <c r="G149" i="3"/>
  <c r="H75" i="10"/>
  <c r="E42" i="10"/>
  <c r="G35" i="10"/>
  <c r="G34" i="10" s="1"/>
  <c r="G33" i="10" s="1"/>
  <c r="M68" i="10"/>
  <c r="M67" i="10" s="1"/>
  <c r="D69" i="10"/>
  <c r="F88" i="1"/>
  <c r="F87" i="1" s="1"/>
  <c r="AX69" i="13"/>
  <c r="O21" i="7"/>
  <c r="O20" i="7" s="1"/>
  <c r="AW69" i="13"/>
  <c r="AA192" i="1"/>
  <c r="AA191" i="1" s="1"/>
  <c r="AA139" i="3" s="1"/>
  <c r="AZ69" i="13"/>
  <c r="BA76" i="13"/>
  <c r="Q45" i="13"/>
  <c r="M35" i="10"/>
  <c r="M34" i="10" s="1"/>
  <c r="M33" i="10" s="1"/>
  <c r="AK68" i="10"/>
  <c r="AK67" i="10" s="1"/>
  <c r="BB69" i="13"/>
  <c r="G92" i="6"/>
  <c r="G84" i="6"/>
  <c r="G108" i="6"/>
  <c r="H32" i="12"/>
  <c r="D43" i="11"/>
  <c r="AO142" i="9"/>
  <c r="D137" i="9"/>
  <c r="AH153" i="9"/>
  <c r="AH130" i="9"/>
  <c r="AH142" i="9" s="1"/>
  <c r="J192" i="1"/>
  <c r="J191" i="1" s="1"/>
  <c r="J139" i="3" s="1"/>
  <c r="Z192" i="1"/>
  <c r="Z191" i="1" s="1"/>
  <c r="Z139" i="3" s="1"/>
  <c r="D28" i="7"/>
  <c r="E26" i="7"/>
  <c r="D57" i="6"/>
  <c r="AE146" i="3"/>
  <c r="AE142" i="3" s="1"/>
  <c r="AE141" i="3" s="1"/>
  <c r="W192" i="1"/>
  <c r="W191" i="1" s="1"/>
  <c r="W139" i="3" s="1"/>
  <c r="K76" i="10"/>
  <c r="K192" i="1"/>
  <c r="K191" i="1" s="1"/>
  <c r="K139" i="3" s="1"/>
  <c r="G89" i="1"/>
  <c r="BC104" i="9"/>
  <c r="R104" i="9"/>
  <c r="BF149" i="3"/>
  <c r="BF34" i="12"/>
  <c r="Y149" i="3"/>
  <c r="Y34" i="12"/>
  <c r="AY34" i="12"/>
  <c r="AY149" i="3"/>
  <c r="BA34" i="12"/>
  <c r="BA149" i="3"/>
  <c r="T34" i="12"/>
  <c r="T149" i="3"/>
  <c r="AB34" i="12"/>
  <c r="AB149" i="3"/>
  <c r="O149" i="3"/>
  <c r="O34" i="12"/>
  <c r="O30" i="12" s="1"/>
  <c r="H103" i="6"/>
  <c r="E55" i="6" s="1"/>
  <c r="S138" i="3"/>
  <c r="J31" i="12"/>
  <c r="D135" i="3"/>
  <c r="F26" i="4"/>
  <c r="I32" i="12"/>
  <c r="D43" i="4"/>
  <c r="N39" i="4"/>
  <c r="N38" i="4" s="1"/>
  <c r="N33" i="12" s="1"/>
  <c r="G25" i="4"/>
  <c r="G39" i="4"/>
  <c r="G38" i="4" s="1"/>
  <c r="G33" i="12" s="1"/>
  <c r="D40" i="4"/>
  <c r="E25" i="4"/>
  <c r="D59" i="13"/>
  <c r="D131" i="9"/>
  <c r="C34" i="18"/>
  <c r="L23" i="6"/>
  <c r="BG158" i="9"/>
  <c r="D50" i="10"/>
  <c r="D133" i="9"/>
  <c r="AT142" i="9"/>
  <c r="F142" i="9"/>
  <c r="AZ142" i="9"/>
  <c r="F30" i="7"/>
  <c r="D30" i="7" s="1"/>
  <c r="D31" i="7"/>
  <c r="D47" i="10"/>
  <c r="E46" i="10"/>
  <c r="D46" i="10" s="1"/>
  <c r="D23" i="7"/>
  <c r="K146" i="3"/>
  <c r="N192" i="1"/>
  <c r="N191" i="1" s="1"/>
  <c r="N139" i="3" s="1"/>
  <c r="V192" i="1"/>
  <c r="V191" i="1" s="1"/>
  <c r="V139" i="3" s="1"/>
  <c r="AD192" i="1"/>
  <c r="AD191" i="1" s="1"/>
  <c r="AD139" i="3" s="1"/>
  <c r="BH69" i="13"/>
  <c r="D43" i="13"/>
  <c r="G26" i="7"/>
  <c r="G25" i="7" s="1"/>
  <c r="D27" i="7"/>
  <c r="D131" i="3"/>
  <c r="G53" i="5"/>
  <c r="H54" i="5"/>
  <c r="R54" i="5"/>
  <c r="E101" i="6"/>
  <c r="P115" i="3"/>
  <c r="P114" i="3" s="1"/>
  <c r="L115" i="3"/>
  <c r="L114" i="3" s="1"/>
  <c r="AI153" i="9"/>
  <c r="AI130" i="9"/>
  <c r="AI142" i="9" s="1"/>
  <c r="D43" i="7"/>
  <c r="J142" i="3"/>
  <c r="J141" i="3" s="1"/>
  <c r="BH149" i="3"/>
  <c r="BH34" i="12"/>
  <c r="AK149" i="3"/>
  <c r="AK34" i="12"/>
  <c r="AT149" i="3"/>
  <c r="AT34" i="12"/>
  <c r="E149" i="3"/>
  <c r="E34" i="12"/>
  <c r="D150" i="3"/>
  <c r="BB149" i="3"/>
  <c r="BB34" i="12"/>
  <c r="L149" i="3"/>
  <c r="L34" i="12"/>
  <c r="AI149" i="3"/>
  <c r="AI34" i="12"/>
  <c r="BD34" i="12"/>
  <c r="BD149" i="3"/>
  <c r="AF34" i="12"/>
  <c r="AF149" i="3"/>
  <c r="AO34" i="12"/>
  <c r="AO149" i="3"/>
  <c r="AN34" i="12"/>
  <c r="AN149" i="3"/>
  <c r="AW34" i="12"/>
  <c r="AW149" i="3"/>
  <c r="F149" i="3"/>
  <c r="F34" i="12"/>
  <c r="AE34" i="12"/>
  <c r="AE149" i="3"/>
  <c r="BG69" i="13"/>
  <c r="N115" i="3"/>
  <c r="N114" i="3" s="1"/>
  <c r="M75" i="10"/>
  <c r="M74" i="10" s="1"/>
  <c r="Q68" i="10"/>
  <c r="Q67" i="10" s="1"/>
  <c r="H35" i="10"/>
  <c r="U79" i="10"/>
  <c r="AE192" i="1"/>
  <c r="AE191" i="1" s="1"/>
  <c r="AE139" i="3" s="1"/>
  <c r="BA64" i="10"/>
  <c r="BA63" i="10" s="1"/>
  <c r="Q30" i="10"/>
  <c r="Q29" i="10" s="1"/>
  <c r="Y192" i="1"/>
  <c r="Y191" i="1" s="1"/>
  <c r="Y139" i="3" s="1"/>
  <c r="E29" i="4"/>
  <c r="I35" i="10"/>
  <c r="U192" i="1"/>
  <c r="U191" i="1" s="1"/>
  <c r="U139" i="3" s="1"/>
  <c r="BA66" i="6" l="1"/>
  <c r="I129" i="3"/>
  <c r="I31" i="12" s="1"/>
  <c r="F12" i="12" s="1"/>
  <c r="BA60" i="10"/>
  <c r="J112" i="3"/>
  <c r="BA105" i="8"/>
  <c r="BA126" i="3"/>
  <c r="BA64" i="13"/>
  <c r="BA147" i="9"/>
  <c r="E80" i="12"/>
  <c r="N22" i="12"/>
  <c r="N13" i="17" s="1"/>
  <c r="BA74" i="12"/>
  <c r="BA79" i="9"/>
  <c r="BA20" i="15"/>
  <c r="F112" i="3"/>
  <c r="BA39" i="7"/>
  <c r="BA101" i="13"/>
  <c r="BA124" i="9"/>
  <c r="BA38" i="11"/>
  <c r="BA101" i="9"/>
  <c r="BA27" i="12"/>
  <c r="E12" i="20"/>
  <c r="E21" i="17" s="1"/>
  <c r="D22" i="17"/>
  <c r="L12" i="20"/>
  <c r="L21" i="17" s="1"/>
  <c r="K12" i="20"/>
  <c r="K21" i="17" s="1"/>
  <c r="H112" i="3"/>
  <c r="G112" i="3"/>
  <c r="K112" i="3"/>
  <c r="H110" i="3"/>
  <c r="I112" i="3"/>
  <c r="I110" i="3"/>
  <c r="V104" i="9"/>
  <c r="Q105" i="9"/>
  <c r="AC105" i="9"/>
  <c r="AE105" i="9"/>
  <c r="AN105" i="9"/>
  <c r="BD105" i="9"/>
  <c r="BB105" i="9"/>
  <c r="AJ105" i="9"/>
  <c r="AZ104" i="9"/>
  <c r="AF105" i="9"/>
  <c r="L105" i="9"/>
  <c r="BG105" i="9"/>
  <c r="AP105" i="9"/>
  <c r="BC105" i="9"/>
  <c r="AY105" i="9"/>
  <c r="AZ105" i="9"/>
  <c r="E30" i="12"/>
  <c r="E24" i="15" s="1"/>
  <c r="AI104" i="9"/>
  <c r="BA105" i="9"/>
  <c r="K105" i="9"/>
  <c r="AT105" i="9"/>
  <c r="AB105" i="9"/>
  <c r="P105" i="9"/>
  <c r="AD105" i="9"/>
  <c r="K61" i="9" s="1"/>
  <c r="O105" i="9"/>
  <c r="U105" i="9"/>
  <c r="AL105" i="9"/>
  <c r="AI105" i="9"/>
  <c r="L61" i="9" s="1"/>
  <c r="H105" i="9"/>
  <c r="AK105" i="9"/>
  <c r="AM105" i="9"/>
  <c r="F105" i="9"/>
  <c r="I43" i="9"/>
  <c r="E108" i="9" s="1"/>
  <c r="AW105" i="9"/>
  <c r="AB104" i="9"/>
  <c r="BD104" i="9"/>
  <c r="I105" i="9"/>
  <c r="BF105" i="9"/>
  <c r="AA105" i="9"/>
  <c r="J61" i="9" s="1"/>
  <c r="N105" i="9"/>
  <c r="G61" i="9" s="1"/>
  <c r="Y105" i="9"/>
  <c r="M105" i="9"/>
  <c r="R105" i="9"/>
  <c r="H61" i="9" s="1"/>
  <c r="J105" i="9"/>
  <c r="F61" i="9" s="1"/>
  <c r="AH105" i="9"/>
  <c r="AR105" i="9"/>
  <c r="AQ105" i="9"/>
  <c r="N61" i="9" s="1"/>
  <c r="G105" i="9"/>
  <c r="AU105" i="9"/>
  <c r="AC104" i="9"/>
  <c r="AH104" i="9"/>
  <c r="BA104" i="9"/>
  <c r="AF104" i="9"/>
  <c r="J104" i="9"/>
  <c r="AM104" i="9"/>
  <c r="AF115" i="9"/>
  <c r="U104" i="9"/>
  <c r="W104" i="9"/>
  <c r="T104" i="9"/>
  <c r="AT104" i="9"/>
  <c r="AJ104" i="9"/>
  <c r="AK104" i="9"/>
  <c r="AL104" i="9"/>
  <c r="G115" i="9"/>
  <c r="X104" i="9"/>
  <c r="AA104" i="9"/>
  <c r="Q104" i="9"/>
  <c r="AR104" i="9"/>
  <c r="AN104" i="9"/>
  <c r="AG104" i="9"/>
  <c r="AV104" i="9"/>
  <c r="M104" i="9"/>
  <c r="O104" i="9"/>
  <c r="P104" i="9"/>
  <c r="Z104" i="9"/>
  <c r="BH104" i="9"/>
  <c r="L104" i="9"/>
  <c r="AP104" i="9"/>
  <c r="AS104" i="9"/>
  <c r="AQ104" i="9"/>
  <c r="G104" i="9"/>
  <c r="AW104" i="9"/>
  <c r="AX104" i="9"/>
  <c r="H104" i="9"/>
  <c r="E60" i="9" s="1"/>
  <c r="F104" i="9"/>
  <c r="AV115" i="9"/>
  <c r="I46" i="9"/>
  <c r="E111" i="9" s="1"/>
  <c r="AE104" i="9"/>
  <c r="N104" i="9"/>
  <c r="AD104" i="9"/>
  <c r="Y104" i="9"/>
  <c r="S104" i="9"/>
  <c r="K104" i="9"/>
  <c r="I104" i="9"/>
  <c r="BB104" i="9"/>
  <c r="AY104" i="9"/>
  <c r="BF104" i="9"/>
  <c r="AO104" i="9"/>
  <c r="BG104" i="9"/>
  <c r="BE104" i="9"/>
  <c r="AU104" i="9"/>
  <c r="BC115" i="9"/>
  <c r="D156" i="9"/>
  <c r="I45" i="9"/>
  <c r="E110" i="9" s="1"/>
  <c r="D150" i="9"/>
  <c r="E165" i="9"/>
  <c r="D102" i="3"/>
  <c r="Z30" i="12"/>
  <c r="Z24" i="15" s="1"/>
  <c r="AR30" i="12"/>
  <c r="AR24" i="15" s="1"/>
  <c r="AQ30" i="12"/>
  <c r="AQ24" i="15" s="1"/>
  <c r="R30" i="12"/>
  <c r="R24" i="15" s="1"/>
  <c r="AP30" i="12"/>
  <c r="AP24" i="15" s="1"/>
  <c r="AF30" i="12"/>
  <c r="AF24" i="15" s="1"/>
  <c r="AO30" i="12"/>
  <c r="AO24" i="15" s="1"/>
  <c r="Y30" i="12"/>
  <c r="Y24" i="15" s="1"/>
  <c r="P30" i="12"/>
  <c r="P24" i="15" s="1"/>
  <c r="S30" i="12"/>
  <c r="U30" i="12"/>
  <c r="U24" i="15" s="1"/>
  <c r="L30" i="12"/>
  <c r="L24" i="15" s="1"/>
  <c r="AI30" i="12"/>
  <c r="AI24" i="15" s="1"/>
  <c r="AN30" i="12"/>
  <c r="AN24" i="15" s="1"/>
  <c r="V30" i="12"/>
  <c r="V24" i="15" s="1"/>
  <c r="K30" i="12"/>
  <c r="K24" i="15" s="1"/>
  <c r="AG30" i="12"/>
  <c r="AG24" i="15" s="1"/>
  <c r="T30" i="12"/>
  <c r="N30" i="12"/>
  <c r="N24" i="15" s="1"/>
  <c r="AL30" i="12"/>
  <c r="AL24" i="15" s="1"/>
  <c r="W30" i="12"/>
  <c r="W24" i="15" s="1"/>
  <c r="AK30" i="12"/>
  <c r="AK24" i="15" s="1"/>
  <c r="AD30" i="12"/>
  <c r="AD24" i="15" s="1"/>
  <c r="J30" i="12"/>
  <c r="J24" i="15" s="1"/>
  <c r="Q30" i="12"/>
  <c r="Q24" i="15" s="1"/>
  <c r="AE30" i="12"/>
  <c r="AE24" i="15" s="1"/>
  <c r="AB30" i="12"/>
  <c r="AB24" i="15" s="1"/>
  <c r="AT30" i="12"/>
  <c r="AT24" i="15" s="1"/>
  <c r="AV30" i="12"/>
  <c r="AV24" i="15" s="1"/>
  <c r="AC30" i="12"/>
  <c r="AC24" i="15" s="1"/>
  <c r="AS30" i="12"/>
  <c r="AS24" i="15" s="1"/>
  <c r="H30" i="12"/>
  <c r="H24" i="15" s="1"/>
  <c r="I30" i="12"/>
  <c r="I24" i="15" s="1"/>
  <c r="M30" i="12"/>
  <c r="M24" i="15" s="1"/>
  <c r="F13" i="12"/>
  <c r="H14" i="12"/>
  <c r="D103" i="3"/>
  <c r="K116" i="3"/>
  <c r="H78" i="12"/>
  <c r="K78" i="12"/>
  <c r="AM24" i="15"/>
  <c r="AU24" i="15"/>
  <c r="N34" i="10"/>
  <c r="N33" i="10" s="1"/>
  <c r="D157" i="9"/>
  <c r="O115" i="9"/>
  <c r="BG115" i="9"/>
  <c r="AE115" i="9"/>
  <c r="AR115" i="9"/>
  <c r="I44" i="9"/>
  <c r="E109" i="9" s="1"/>
  <c r="F115" i="9"/>
  <c r="AC115" i="9"/>
  <c r="W115" i="9"/>
  <c r="H115" i="9"/>
  <c r="AB115" i="9"/>
  <c r="BF115" i="9"/>
  <c r="F34" i="10"/>
  <c r="F33" i="10" s="1"/>
  <c r="Y141" i="3"/>
  <c r="L54" i="5"/>
  <c r="F54" i="5"/>
  <c r="I88" i="1"/>
  <c r="I90" i="6"/>
  <c r="I106" i="6"/>
  <c r="J106" i="6"/>
  <c r="H30" i="4"/>
  <c r="H29" i="4" s="1"/>
  <c r="G24" i="4"/>
  <c r="G23" i="4" s="1"/>
  <c r="L88" i="1"/>
  <c r="L87" i="1" s="1"/>
  <c r="J79" i="1"/>
  <c r="BA59" i="5"/>
  <c r="D143" i="3"/>
  <c r="BE66" i="6"/>
  <c r="BE79" i="9"/>
  <c r="J88" i="1"/>
  <c r="J87" i="1" s="1"/>
  <c r="E34" i="10"/>
  <c r="E33" i="10" s="1"/>
  <c r="I38" i="11"/>
  <c r="H88" i="1"/>
  <c r="H87" i="1" s="1"/>
  <c r="L141" i="3"/>
  <c r="I54" i="5"/>
  <c r="E75" i="13"/>
  <c r="E82" i="13" s="1"/>
  <c r="E74" i="13"/>
  <c r="E81" i="13" s="1"/>
  <c r="G116" i="3"/>
  <c r="BE147" i="9"/>
  <c r="BE126" i="3"/>
  <c r="BE27" i="12"/>
  <c r="BE20" i="15"/>
  <c r="K88" i="1"/>
  <c r="K87" i="1" s="1"/>
  <c r="BE67" i="13"/>
  <c r="AW35" i="4"/>
  <c r="BE39" i="7"/>
  <c r="BE124" i="9"/>
  <c r="BE74" i="12"/>
  <c r="BE43" i="15"/>
  <c r="BE38" i="11"/>
  <c r="BB165" i="9"/>
  <c r="BE105" i="8"/>
  <c r="I79" i="9"/>
  <c r="I43" i="8"/>
  <c r="H12" i="12"/>
  <c r="H11" i="12" s="1"/>
  <c r="H34" i="10"/>
  <c r="H33" i="10" s="1"/>
  <c r="I27" i="12"/>
  <c r="AW101" i="13"/>
  <c r="BE101" i="9"/>
  <c r="BE59" i="5"/>
  <c r="BE101" i="13"/>
  <c r="BE35" i="4"/>
  <c r="AA24" i="15"/>
  <c r="J15" i="12"/>
  <c r="M12" i="12"/>
  <c r="M11" i="12" s="1"/>
  <c r="M22" i="12" s="1"/>
  <c r="M13" i="17" s="1"/>
  <c r="N12" i="12"/>
  <c r="N11" i="12" s="1"/>
  <c r="O24" i="15"/>
  <c r="X24" i="15"/>
  <c r="AH24" i="15"/>
  <c r="P34" i="10"/>
  <c r="P33" i="10" s="1"/>
  <c r="C57" i="18"/>
  <c r="J12" i="20" s="1"/>
  <c r="J21" i="17" s="1"/>
  <c r="C54" i="18"/>
  <c r="C49" i="18"/>
  <c r="D25" i="6"/>
  <c r="D151" i="9"/>
  <c r="C38" i="18"/>
  <c r="F87" i="6"/>
  <c r="F86" i="6" s="1"/>
  <c r="F85" i="6" s="1"/>
  <c r="F117" i="8"/>
  <c r="C52" i="18"/>
  <c r="I12" i="12"/>
  <c r="I11" i="12" s="1"/>
  <c r="AJ115" i="9"/>
  <c r="Z115" i="9"/>
  <c r="E115" i="9"/>
  <c r="AX115" i="9"/>
  <c r="BE115" i="9"/>
  <c r="N115" i="9"/>
  <c r="K115" i="9"/>
  <c r="BH115" i="9"/>
  <c r="AD115" i="9"/>
  <c r="BB115" i="9"/>
  <c r="Q115" i="9"/>
  <c r="AK115" i="9"/>
  <c r="AO115" i="9"/>
  <c r="Y115" i="9"/>
  <c r="AW38" i="11"/>
  <c r="AT63" i="5"/>
  <c r="AT62" i="5" s="1"/>
  <c r="AY165" i="9"/>
  <c r="D65" i="5"/>
  <c r="D161" i="9"/>
  <c r="BD75" i="13"/>
  <c r="BD73" i="13" s="1"/>
  <c r="J12" i="12"/>
  <c r="J11" i="12" s="1"/>
  <c r="AI115" i="9"/>
  <c r="AS115" i="9"/>
  <c r="AT115" i="9"/>
  <c r="U115" i="9"/>
  <c r="L115" i="9"/>
  <c r="I115" i="9"/>
  <c r="AU115" i="9"/>
  <c r="J115" i="9"/>
  <c r="M115" i="9"/>
  <c r="V115" i="9"/>
  <c r="X115" i="9"/>
  <c r="AM115" i="9"/>
  <c r="T115" i="9"/>
  <c r="AZ115" i="9"/>
  <c r="BF63" i="5"/>
  <c r="BF62" i="5" s="1"/>
  <c r="BF24" i="15" s="1"/>
  <c r="F113" i="3"/>
  <c r="AL165" i="9"/>
  <c r="BF75" i="13"/>
  <c r="BF73" i="13" s="1"/>
  <c r="H256" i="1"/>
  <c r="I66" i="6"/>
  <c r="AN115" i="9"/>
  <c r="AG115" i="9"/>
  <c r="AL115" i="9"/>
  <c r="AQ115" i="9"/>
  <c r="S115" i="9"/>
  <c r="AP115" i="9"/>
  <c r="R115" i="9"/>
  <c r="AW115" i="9"/>
  <c r="AY115" i="9"/>
  <c r="AA115" i="9"/>
  <c r="BA115" i="9"/>
  <c r="BD115" i="9"/>
  <c r="P115" i="9"/>
  <c r="D155" i="9"/>
  <c r="D163" i="9"/>
  <c r="E54" i="5"/>
  <c r="E13" i="12"/>
  <c r="F165" i="9"/>
  <c r="D28" i="4"/>
  <c r="D27" i="4"/>
  <c r="K42" i="10"/>
  <c r="K41" i="10" s="1"/>
  <c r="K40" i="10" s="1"/>
  <c r="AW101" i="9"/>
  <c r="I124" i="9"/>
  <c r="AW66" i="6"/>
  <c r="AW20" i="15"/>
  <c r="I34" i="10"/>
  <c r="I33" i="10" s="1"/>
  <c r="L34" i="10"/>
  <c r="L33" i="10" s="1"/>
  <c r="C55" i="18"/>
  <c r="C47" i="18"/>
  <c r="C53" i="18"/>
  <c r="K34" i="10"/>
  <c r="K33" i="10" s="1"/>
  <c r="D36" i="10"/>
  <c r="R34" i="10"/>
  <c r="R33" i="10" s="1"/>
  <c r="Q44" i="13"/>
  <c r="Q42" i="13" s="1"/>
  <c r="AH107" i="9"/>
  <c r="AI107" i="9"/>
  <c r="I165" i="9"/>
  <c r="AU165" i="9"/>
  <c r="G42" i="10"/>
  <c r="G41" i="10" s="1"/>
  <c r="G40" i="10" s="1"/>
  <c r="J42" i="10"/>
  <c r="J41" i="10" s="1"/>
  <c r="J40" i="10" s="1"/>
  <c r="C40" i="18"/>
  <c r="BE24" i="15"/>
  <c r="J17" i="12"/>
  <c r="G165" i="9"/>
  <c r="BF165" i="9"/>
  <c r="BH165" i="9"/>
  <c r="C44" i="18"/>
  <c r="G12" i="20" s="1"/>
  <c r="G21" i="17" s="1"/>
  <c r="G119" i="3"/>
  <c r="AW59" i="5"/>
  <c r="K153" i="9"/>
  <c r="K165" i="9" s="1"/>
  <c r="D128" i="9"/>
  <c r="K12" i="12"/>
  <c r="K11" i="12" s="1"/>
  <c r="K22" i="12" s="1"/>
  <c r="K13" i="17" s="1"/>
  <c r="AJ165" i="9"/>
  <c r="BG165" i="9"/>
  <c r="BC165" i="9"/>
  <c r="BA165" i="9"/>
  <c r="AX165" i="9"/>
  <c r="AQ165" i="9"/>
  <c r="D46" i="13"/>
  <c r="I63" i="5"/>
  <c r="P63" i="5"/>
  <c r="P62" i="5" s="1"/>
  <c r="E63" i="5"/>
  <c r="W63" i="5"/>
  <c r="W62" i="5" s="1"/>
  <c r="BG63" i="5"/>
  <c r="BG62" i="5" s="1"/>
  <c r="BG24" i="15" s="1"/>
  <c r="BA63" i="5"/>
  <c r="AA63" i="5"/>
  <c r="AA62" i="5" s="1"/>
  <c r="AC63" i="5"/>
  <c r="BC63" i="5"/>
  <c r="BC62" i="5" s="1"/>
  <c r="BC24" i="15" s="1"/>
  <c r="Q63" i="5"/>
  <c r="AH63" i="5"/>
  <c r="AH62" i="5" s="1"/>
  <c r="U63" i="5"/>
  <c r="AL63" i="5"/>
  <c r="AL62" i="5" s="1"/>
  <c r="BH63" i="5"/>
  <c r="BH62" i="5" s="1"/>
  <c r="BH24" i="15" s="1"/>
  <c r="AE63" i="5"/>
  <c r="AE62" i="5" s="1"/>
  <c r="AB63" i="5"/>
  <c r="AB62" i="5" s="1"/>
  <c r="J63" i="5"/>
  <c r="J62" i="5" s="1"/>
  <c r="L63" i="5"/>
  <c r="L62" i="5" s="1"/>
  <c r="AX63" i="5"/>
  <c r="AX62" i="5" s="1"/>
  <c r="AX24" i="15" s="1"/>
  <c r="H63" i="5"/>
  <c r="H62" i="5" s="1"/>
  <c r="M63" i="5"/>
  <c r="M62" i="5" s="1"/>
  <c r="BB63" i="5"/>
  <c r="BB62" i="5" s="1"/>
  <c r="BB24" i="15" s="1"/>
  <c r="BD63" i="5"/>
  <c r="BD62" i="5" s="1"/>
  <c r="AI63" i="5"/>
  <c r="AI62" i="5" s="1"/>
  <c r="AO63" i="5"/>
  <c r="AW63" i="5"/>
  <c r="AN63" i="5"/>
  <c r="AN62" i="5" s="1"/>
  <c r="Y63" i="5"/>
  <c r="G63" i="5"/>
  <c r="G62" i="5" s="1"/>
  <c r="AM63" i="5"/>
  <c r="AM62" i="5" s="1"/>
  <c r="AG63" i="5"/>
  <c r="K63" i="5"/>
  <c r="K62" i="5" s="1"/>
  <c r="AQ63" i="5"/>
  <c r="AQ62" i="5" s="1"/>
  <c r="Z63" i="5"/>
  <c r="Z62" i="5" s="1"/>
  <c r="AF63" i="5"/>
  <c r="AF62" i="5" s="1"/>
  <c r="AJ63" i="5"/>
  <c r="AJ62" i="5" s="1"/>
  <c r="T63" i="5"/>
  <c r="T62" i="5" s="1"/>
  <c r="F63" i="5"/>
  <c r="F62" i="5" s="1"/>
  <c r="X63" i="5"/>
  <c r="X62" i="5" s="1"/>
  <c r="AD63" i="5"/>
  <c r="AD62" i="5" s="1"/>
  <c r="AK63" i="5"/>
  <c r="O63" i="5"/>
  <c r="O62" i="5" s="1"/>
  <c r="AU63" i="5"/>
  <c r="AU62" i="5" s="1"/>
  <c r="AS63" i="5"/>
  <c r="AS62" i="5" s="1"/>
  <c r="S63" i="5"/>
  <c r="S62" i="5" s="1"/>
  <c r="AY63" i="5"/>
  <c r="AY62" i="5" s="1"/>
  <c r="AY24" i="15" s="1"/>
  <c r="AP63" i="5"/>
  <c r="AP62" i="5" s="1"/>
  <c r="AZ63" i="5"/>
  <c r="AZ62" i="5" s="1"/>
  <c r="AZ24" i="15" s="1"/>
  <c r="R63" i="5"/>
  <c r="R62" i="5" s="1"/>
  <c r="AR63" i="5"/>
  <c r="AR62" i="5" s="1"/>
  <c r="V63" i="5"/>
  <c r="V62" i="5" s="1"/>
  <c r="AV63" i="5"/>
  <c r="AV62" i="5" s="1"/>
  <c r="D45" i="13"/>
  <c r="AL117" i="9"/>
  <c r="BE117" i="9"/>
  <c r="BD117" i="9"/>
  <c r="BG117" i="9"/>
  <c r="J117" i="9"/>
  <c r="AO117" i="9"/>
  <c r="AC117" i="9"/>
  <c r="E117" i="9"/>
  <c r="L117" i="9"/>
  <c r="AG117" i="9"/>
  <c r="T117" i="9"/>
  <c r="G117" i="9"/>
  <c r="AE117" i="9"/>
  <c r="I117" i="9"/>
  <c r="Q117" i="9"/>
  <c r="AQ117" i="9"/>
  <c r="AR117" i="9"/>
  <c r="BA117" i="9"/>
  <c r="BH117" i="9"/>
  <c r="S117" i="9"/>
  <c r="W117" i="9"/>
  <c r="P117" i="9"/>
  <c r="U117" i="9"/>
  <c r="AA117" i="9"/>
  <c r="X117" i="9"/>
  <c r="AX117" i="9"/>
  <c r="AM117" i="9"/>
  <c r="AU117" i="9"/>
  <c r="BC117" i="9"/>
  <c r="AW117" i="9"/>
  <c r="AI117" i="9"/>
  <c r="R117" i="9"/>
  <c r="AZ117" i="9"/>
  <c r="N117" i="9"/>
  <c r="AT117" i="9"/>
  <c r="BB117" i="9"/>
  <c r="H117" i="9"/>
  <c r="AH117" i="9"/>
  <c r="Z117" i="9"/>
  <c r="V117" i="9"/>
  <c r="BF117" i="9"/>
  <c r="AP117" i="9"/>
  <c r="AK117" i="9"/>
  <c r="M117" i="9"/>
  <c r="AF117" i="9"/>
  <c r="Y117" i="9"/>
  <c r="AS117" i="9"/>
  <c r="O117" i="9"/>
  <c r="K117" i="9"/>
  <c r="AD117" i="9"/>
  <c r="AV117" i="9"/>
  <c r="AB117" i="9"/>
  <c r="F117" i="9"/>
  <c r="AN117" i="9"/>
  <c r="AJ117" i="9"/>
  <c r="AY117" i="9"/>
  <c r="AO165" i="9"/>
  <c r="AT165" i="9"/>
  <c r="AN165" i="9"/>
  <c r="H165" i="9"/>
  <c r="D154" i="9"/>
  <c r="N15" i="12"/>
  <c r="BA75" i="13"/>
  <c r="BA73" i="13" s="1"/>
  <c r="C37" i="18"/>
  <c r="AJ24" i="15"/>
  <c r="I78" i="12"/>
  <c r="AV165" i="9"/>
  <c r="AS165" i="9"/>
  <c r="AP165" i="9"/>
  <c r="AK165" i="9"/>
  <c r="I30" i="4"/>
  <c r="I29" i="4" s="1"/>
  <c r="D29" i="4" s="1"/>
  <c r="O15" i="12"/>
  <c r="H116" i="3"/>
  <c r="H115" i="3" s="1"/>
  <c r="D53" i="5"/>
  <c r="AF141" i="3"/>
  <c r="K121" i="3"/>
  <c r="D148" i="3"/>
  <c r="M141" i="3"/>
  <c r="G121" i="3"/>
  <c r="AI165" i="9"/>
  <c r="BD165" i="9"/>
  <c r="AG165" i="9"/>
  <c r="BE165" i="9"/>
  <c r="AZ165" i="9"/>
  <c r="AM165" i="9"/>
  <c r="D152" i="9"/>
  <c r="N62" i="5"/>
  <c r="D68" i="10"/>
  <c r="F116" i="3"/>
  <c r="L12" i="12"/>
  <c r="L11" i="12" s="1"/>
  <c r="L22" i="12" s="1"/>
  <c r="L13" i="17" s="1"/>
  <c r="AH165" i="9"/>
  <c r="AW165" i="9"/>
  <c r="AR165" i="9"/>
  <c r="I61" i="9"/>
  <c r="Q22" i="6"/>
  <c r="Q21" i="6" s="1"/>
  <c r="J116" i="3"/>
  <c r="J115" i="3" s="1"/>
  <c r="J114" i="3" s="1"/>
  <c r="F14" i="12"/>
  <c r="I121" i="3"/>
  <c r="U141" i="3"/>
  <c r="H121" i="3"/>
  <c r="T141" i="3"/>
  <c r="I41" i="9"/>
  <c r="E106" i="9" s="1"/>
  <c r="G40" i="13"/>
  <c r="G50" i="12"/>
  <c r="M170" i="1"/>
  <c r="M43" i="8" s="1"/>
  <c r="G100" i="3"/>
  <c r="G36" i="15"/>
  <c r="G21" i="4"/>
  <c r="G9" i="12"/>
  <c r="F17" i="9"/>
  <c r="G58" i="9"/>
  <c r="G30" i="14"/>
  <c r="G89" i="13"/>
  <c r="G19" i="6"/>
  <c r="G27" i="11"/>
  <c r="G49" i="5"/>
  <c r="I67" i="1"/>
  <c r="H84" i="8" s="1"/>
  <c r="G9" i="17"/>
  <c r="G27" i="10"/>
  <c r="G18" i="7"/>
  <c r="G46" i="12"/>
  <c r="AW64" i="13"/>
  <c r="AW126" i="3"/>
  <c r="I60" i="10"/>
  <c r="I101" i="13"/>
  <c r="I43" i="15"/>
  <c r="AW74" i="12"/>
  <c r="AW27" i="12"/>
  <c r="AW105" i="8"/>
  <c r="AW39" i="7"/>
  <c r="I64" i="13"/>
  <c r="I20" i="15"/>
  <c r="AW79" i="9"/>
  <c r="AW124" i="9"/>
  <c r="AW147" i="9"/>
  <c r="AW43" i="15"/>
  <c r="I101" i="9"/>
  <c r="I74" i="12"/>
  <c r="I39" i="7"/>
  <c r="I59" i="5"/>
  <c r="I126" i="3"/>
  <c r="I35" i="4"/>
  <c r="I147" i="9"/>
  <c r="AU112" i="9"/>
  <c r="AV112" i="9"/>
  <c r="AX112" i="9"/>
  <c r="AO112" i="9"/>
  <c r="AT112" i="9"/>
  <c r="BH112" i="9"/>
  <c r="BE112" i="9"/>
  <c r="F112" i="9"/>
  <c r="AM112" i="9"/>
  <c r="BA112" i="9"/>
  <c r="AP112" i="9"/>
  <c r="AN112" i="9"/>
  <c r="AZ112" i="9"/>
  <c r="AW112" i="9"/>
  <c r="BB112" i="9"/>
  <c r="AR112" i="9"/>
  <c r="BC112" i="9"/>
  <c r="BF112" i="9"/>
  <c r="AK112" i="9"/>
  <c r="AS112" i="9"/>
  <c r="AH112" i="9"/>
  <c r="AG112" i="9"/>
  <c r="BD112" i="9"/>
  <c r="AY112" i="9"/>
  <c r="AQ112" i="9"/>
  <c r="AI112" i="9"/>
  <c r="N112" i="9"/>
  <c r="O112" i="9"/>
  <c r="W112" i="9"/>
  <c r="Y112" i="9"/>
  <c r="AL112" i="9"/>
  <c r="AJ112" i="9"/>
  <c r="T112" i="9"/>
  <c r="U112" i="9"/>
  <c r="AE112" i="9"/>
  <c r="R112" i="9"/>
  <c r="S112" i="9"/>
  <c r="V112" i="9"/>
  <c r="X112" i="9"/>
  <c r="Z112" i="9"/>
  <c r="AB112" i="9"/>
  <c r="AF112" i="9"/>
  <c r="J112" i="9"/>
  <c r="I112" i="9"/>
  <c r="L112" i="9"/>
  <c r="Q112" i="9"/>
  <c r="AA112" i="9"/>
  <c r="AC112" i="9"/>
  <c r="AD112" i="9"/>
  <c r="H112" i="9"/>
  <c r="K112" i="9"/>
  <c r="M112" i="9"/>
  <c r="P112" i="9"/>
  <c r="G112" i="9"/>
  <c r="BG112" i="9"/>
  <c r="E24" i="4"/>
  <c r="D25" i="4"/>
  <c r="D138" i="3"/>
  <c r="H92" i="6"/>
  <c r="E44" i="6" s="1"/>
  <c r="H84" i="6"/>
  <c r="E36" i="6" s="1"/>
  <c r="H108" i="6"/>
  <c r="E60" i="6" s="1"/>
  <c r="E28" i="6"/>
  <c r="AW75" i="13"/>
  <c r="AW67" i="13"/>
  <c r="H74" i="10"/>
  <c r="D92" i="1"/>
  <c r="Q58" i="13"/>
  <c r="D58" i="13" s="1"/>
  <c r="Q52" i="13"/>
  <c r="D52" i="13" s="1"/>
  <c r="M85" i="9"/>
  <c r="BG75" i="13"/>
  <c r="BG67" i="13"/>
  <c r="AK109" i="9"/>
  <c r="BD109" i="9"/>
  <c r="X109" i="9"/>
  <c r="U109" i="9"/>
  <c r="Q109" i="9"/>
  <c r="J109" i="9"/>
  <c r="E41" i="10"/>
  <c r="J165" i="9"/>
  <c r="D158" i="9"/>
  <c r="E114" i="3"/>
  <c r="L153" i="9"/>
  <c r="E22" i="9"/>
  <c r="L107" i="9"/>
  <c r="L130" i="9"/>
  <c r="J90" i="6"/>
  <c r="J82" i="6"/>
  <c r="BC73" i="13"/>
  <c r="BE114" i="9"/>
  <c r="BG114" i="9"/>
  <c r="BA114" i="9"/>
  <c r="AL114" i="9"/>
  <c r="AS114" i="9"/>
  <c r="AJ114" i="9"/>
  <c r="AR114" i="9"/>
  <c r="AX114" i="9"/>
  <c r="AN114" i="9"/>
  <c r="BC114" i="9"/>
  <c r="BB114" i="9"/>
  <c r="AG114" i="9"/>
  <c r="E114" i="9"/>
  <c r="AW114" i="9"/>
  <c r="AT114" i="9"/>
  <c r="AO114" i="9"/>
  <c r="AQ114" i="9"/>
  <c r="AM114" i="9"/>
  <c r="AZ114" i="9"/>
  <c r="BD114" i="9"/>
  <c r="BH114" i="9"/>
  <c r="AY114" i="9"/>
  <c r="AH114" i="9"/>
  <c r="AI114" i="9"/>
  <c r="AP114" i="9"/>
  <c r="U114" i="9"/>
  <c r="Z114" i="9"/>
  <c r="AA114" i="9"/>
  <c r="AK114" i="9"/>
  <c r="Q114" i="9"/>
  <c r="Y114" i="9"/>
  <c r="AB114" i="9"/>
  <c r="AE114" i="9"/>
  <c r="AF114" i="9"/>
  <c r="M114" i="9"/>
  <c r="S114" i="9"/>
  <c r="X114" i="9"/>
  <c r="J114" i="9"/>
  <c r="I114" i="9"/>
  <c r="L114" i="9"/>
  <c r="N114" i="9"/>
  <c r="P114" i="9"/>
  <c r="T114" i="9"/>
  <c r="V114" i="9"/>
  <c r="AC114" i="9"/>
  <c r="AD114" i="9"/>
  <c r="O114" i="9"/>
  <c r="K114" i="9"/>
  <c r="W114" i="9"/>
  <c r="G114" i="9"/>
  <c r="H114" i="9"/>
  <c r="R114" i="9"/>
  <c r="F114" i="9"/>
  <c r="AU114" i="9"/>
  <c r="AV114" i="9"/>
  <c r="BF114" i="9"/>
  <c r="D49" i="13"/>
  <c r="D26" i="4"/>
  <c r="D140" i="3"/>
  <c r="H113" i="3"/>
  <c r="G14" i="12"/>
  <c r="F24" i="4"/>
  <c r="F23" i="4" s="1"/>
  <c r="G31" i="12"/>
  <c r="D130" i="3"/>
  <c r="BA118" i="9"/>
  <c r="AB118" i="9"/>
  <c r="O118" i="9"/>
  <c r="I118" i="9"/>
  <c r="AT118" i="9"/>
  <c r="AJ118" i="9"/>
  <c r="AY118" i="9"/>
  <c r="F118" i="9"/>
  <c r="AG118" i="9"/>
  <c r="J118" i="9"/>
  <c r="AX118" i="9"/>
  <c r="BC118" i="9"/>
  <c r="G118" i="9"/>
  <c r="AL118" i="9"/>
  <c r="U118" i="9"/>
  <c r="AF118" i="9"/>
  <c r="AE118" i="9"/>
  <c r="AO118" i="9"/>
  <c r="AA118" i="9"/>
  <c r="AZ118" i="9"/>
  <c r="M118" i="9"/>
  <c r="AK118" i="9"/>
  <c r="AN118" i="9"/>
  <c r="E118" i="9"/>
  <c r="Y118" i="9"/>
  <c r="AP118" i="9"/>
  <c r="AC118" i="9"/>
  <c r="T118" i="9"/>
  <c r="AV118" i="9"/>
  <c r="AH118" i="9"/>
  <c r="AI118" i="9"/>
  <c r="K118" i="9"/>
  <c r="BD118" i="9"/>
  <c r="BH118" i="9"/>
  <c r="W118" i="9"/>
  <c r="P118" i="9"/>
  <c r="AS118" i="9"/>
  <c r="BG118" i="9"/>
  <c r="AW118" i="9"/>
  <c r="BE118" i="9"/>
  <c r="H118" i="9"/>
  <c r="AD118" i="9"/>
  <c r="L118" i="9"/>
  <c r="AQ118" i="9"/>
  <c r="AM118" i="9"/>
  <c r="Z118" i="9"/>
  <c r="AU118" i="9"/>
  <c r="Q118" i="9"/>
  <c r="V118" i="9"/>
  <c r="R118" i="9"/>
  <c r="N118" i="9"/>
  <c r="BF118" i="9"/>
  <c r="AR118" i="9"/>
  <c r="BB118" i="9"/>
  <c r="S118" i="9"/>
  <c r="X118" i="9"/>
  <c r="D67" i="10"/>
  <c r="U78" i="10"/>
  <c r="I45" i="10"/>
  <c r="D79" i="10"/>
  <c r="P15" i="12"/>
  <c r="BD24" i="15"/>
  <c r="D34" i="12"/>
  <c r="E15" i="12"/>
  <c r="M15" i="12"/>
  <c r="K119" i="3"/>
  <c r="I80" i="1"/>
  <c r="I79" i="1" s="1"/>
  <c r="BH75" i="13"/>
  <c r="BH67" i="13"/>
  <c r="K142" i="3"/>
  <c r="K141" i="3" s="1"/>
  <c r="D146" i="3"/>
  <c r="I103" i="6"/>
  <c r="Q15" i="12"/>
  <c r="AZ75" i="13"/>
  <c r="AZ67" i="13"/>
  <c r="E23" i="6"/>
  <c r="H15" i="12"/>
  <c r="G15" i="12"/>
  <c r="R15" i="12"/>
  <c r="F119" i="3"/>
  <c r="W142" i="3"/>
  <c r="W141" i="3" s="1"/>
  <c r="I116" i="3"/>
  <c r="I115" i="3" s="1"/>
  <c r="O61" i="9"/>
  <c r="F38" i="4"/>
  <c r="D39" i="4"/>
  <c r="AY75" i="13"/>
  <c r="AY67" i="13"/>
  <c r="K15" i="12"/>
  <c r="H42" i="10"/>
  <c r="H41" i="10" s="1"/>
  <c r="H40" i="10" s="1"/>
  <c r="T116" i="9"/>
  <c r="AH116" i="9"/>
  <c r="AD116" i="9"/>
  <c r="R116" i="9"/>
  <c r="AT116" i="9"/>
  <c r="AC116" i="9"/>
  <c r="N116" i="9"/>
  <c r="BE116" i="9"/>
  <c r="BA116" i="9"/>
  <c r="AJ116" i="9"/>
  <c r="AM116" i="9"/>
  <c r="BH116" i="9"/>
  <c r="BC116" i="9"/>
  <c r="J116" i="9"/>
  <c r="M116" i="9"/>
  <c r="AV116" i="9"/>
  <c r="AE116" i="9"/>
  <c r="AP116" i="9"/>
  <c r="BF116" i="9"/>
  <c r="AY116" i="9"/>
  <c r="BD116" i="9"/>
  <c r="AN116" i="9"/>
  <c r="X116" i="9"/>
  <c r="Y116" i="9"/>
  <c r="U116" i="9"/>
  <c r="G116" i="9"/>
  <c r="AR116" i="9"/>
  <c r="AK116" i="9"/>
  <c r="AF116" i="9"/>
  <c r="S116" i="9"/>
  <c r="BG116" i="9"/>
  <c r="H116" i="9"/>
  <c r="AI116" i="9"/>
  <c r="Q116" i="9"/>
  <c r="AQ116" i="9"/>
  <c r="AS116" i="9"/>
  <c r="P116" i="9"/>
  <c r="I116" i="9"/>
  <c r="AA116" i="9"/>
  <c r="BB116" i="9"/>
  <c r="O116" i="9"/>
  <c r="AB116" i="9"/>
  <c r="AL116" i="9"/>
  <c r="AO116" i="9"/>
  <c r="Z116" i="9"/>
  <c r="AZ116" i="9"/>
  <c r="L116" i="9"/>
  <c r="AX116" i="9"/>
  <c r="K116" i="9"/>
  <c r="F116" i="9"/>
  <c r="AU116" i="9"/>
  <c r="E116" i="9"/>
  <c r="AW116" i="9"/>
  <c r="AG116" i="9"/>
  <c r="V116" i="9"/>
  <c r="W116" i="9"/>
  <c r="E20" i="7"/>
  <c r="D20" i="7" s="1"/>
  <c r="D21" i="7"/>
  <c r="D160" i="9"/>
  <c r="G12" i="12"/>
  <c r="G11" i="12" s="1"/>
  <c r="G22" i="12" s="1"/>
  <c r="G13" i="17" s="1"/>
  <c r="D32" i="12"/>
  <c r="L15" i="12"/>
  <c r="BE82" i="13"/>
  <c r="BE73" i="13"/>
  <c r="K75" i="10"/>
  <c r="K74" i="10" s="1"/>
  <c r="F42" i="10"/>
  <c r="F41" i="10" s="1"/>
  <c r="F40" i="10" s="1"/>
  <c r="Q57" i="13"/>
  <c r="Q51" i="13"/>
  <c r="AV108" i="9"/>
  <c r="AU108" i="9"/>
  <c r="F108" i="9"/>
  <c r="BB108" i="9"/>
  <c r="BD108" i="9"/>
  <c r="AG108" i="9"/>
  <c r="BF108" i="9"/>
  <c r="AP108" i="9"/>
  <c r="BH108" i="9"/>
  <c r="AH108" i="9"/>
  <c r="AK108" i="9"/>
  <c r="AS108" i="9"/>
  <c r="AT108" i="9"/>
  <c r="AO108" i="9"/>
  <c r="AL108" i="9"/>
  <c r="AJ108" i="9"/>
  <c r="BA108" i="9"/>
  <c r="AN108" i="9"/>
  <c r="AR108" i="9"/>
  <c r="AZ108" i="9"/>
  <c r="BC108" i="9"/>
  <c r="AY108" i="9"/>
  <c r="AQ108" i="9"/>
  <c r="AM108" i="9"/>
  <c r="AI108" i="9"/>
  <c r="BE108" i="9"/>
  <c r="AX108" i="9"/>
  <c r="L108" i="9"/>
  <c r="M108" i="9"/>
  <c r="O108" i="9"/>
  <c r="P108" i="9"/>
  <c r="Q108" i="9"/>
  <c r="S108" i="9"/>
  <c r="W108" i="9"/>
  <c r="X108" i="9"/>
  <c r="AA108" i="9"/>
  <c r="AF108" i="9"/>
  <c r="N108" i="9"/>
  <c r="R108" i="9"/>
  <c r="AE108" i="9"/>
  <c r="K108" i="9"/>
  <c r="AW108" i="9"/>
  <c r="T108" i="9"/>
  <c r="Y108" i="9"/>
  <c r="AB108" i="9"/>
  <c r="AC108" i="9"/>
  <c r="G108" i="9"/>
  <c r="J108" i="9"/>
  <c r="I108" i="9"/>
  <c r="U108" i="9"/>
  <c r="V108" i="9"/>
  <c r="AD108" i="9"/>
  <c r="H108" i="9"/>
  <c r="Z108" i="9"/>
  <c r="BG108" i="9"/>
  <c r="F79" i="6"/>
  <c r="F112" i="8"/>
  <c r="F73" i="13"/>
  <c r="F111" i="8"/>
  <c r="F250" i="1"/>
  <c r="F75" i="6"/>
  <c r="F70" i="6" s="1"/>
  <c r="G107" i="6"/>
  <c r="G102" i="6" s="1"/>
  <c r="G101" i="6" s="1"/>
  <c r="G251" i="1"/>
  <c r="G117" i="8" s="1"/>
  <c r="G80" i="12" s="1"/>
  <c r="E43" i="10"/>
  <c r="D162" i="9"/>
  <c r="R44" i="13"/>
  <c r="R42" i="13" s="1"/>
  <c r="D149" i="3"/>
  <c r="E77" i="6"/>
  <c r="E79" i="12" s="1"/>
  <c r="G88" i="1"/>
  <c r="G87" i="1" s="1"/>
  <c r="D89" i="1"/>
  <c r="D26" i="7"/>
  <c r="E25" i="7"/>
  <c r="D25" i="7" s="1"/>
  <c r="BB75" i="13"/>
  <c r="BB67" i="13"/>
  <c r="AX75" i="13"/>
  <c r="AX67" i="13"/>
  <c r="D76" i="10"/>
  <c r="F15" i="12"/>
  <c r="E17" i="12"/>
  <c r="R57" i="13"/>
  <c r="R51" i="13"/>
  <c r="F102" i="6"/>
  <c r="I42" i="10"/>
  <c r="I41" i="10" s="1"/>
  <c r="I40" i="10" s="1"/>
  <c r="D35" i="10"/>
  <c r="I15" i="12"/>
  <c r="D47" i="7"/>
  <c r="Q55" i="13"/>
  <c r="AU107" i="9"/>
  <c r="AV107" i="9"/>
  <c r="F107" i="9"/>
  <c r="BB107" i="9"/>
  <c r="AS107" i="9"/>
  <c r="BC107" i="9"/>
  <c r="AY107" i="9"/>
  <c r="AO107" i="9"/>
  <c r="AZ107" i="9"/>
  <c r="AT107" i="9"/>
  <c r="BE107" i="9"/>
  <c r="AQ107" i="9"/>
  <c r="AM107" i="9"/>
  <c r="BH107" i="9"/>
  <c r="AP107" i="9"/>
  <c r="AN107" i="9"/>
  <c r="AG107" i="9"/>
  <c r="AL107" i="9"/>
  <c r="AK107" i="9"/>
  <c r="BA107" i="9"/>
  <c r="AX107" i="9"/>
  <c r="BF107" i="9"/>
  <c r="BG107" i="9"/>
  <c r="AW107" i="9"/>
  <c r="AR107" i="9"/>
  <c r="BD107" i="9"/>
  <c r="I107" i="9"/>
  <c r="J107" i="9"/>
  <c r="H107" i="9"/>
  <c r="G107" i="9"/>
  <c r="K107" i="9"/>
  <c r="AJ107" i="9"/>
  <c r="D164" i="9"/>
  <c r="I87" i="1"/>
  <c r="I113" i="3"/>
  <c r="R61" i="9" l="1"/>
  <c r="P61" i="9"/>
  <c r="D61" i="9" s="1"/>
  <c r="J22" i="12"/>
  <c r="J13" i="17" s="1"/>
  <c r="D112" i="3"/>
  <c r="H12" i="20"/>
  <c r="H21" i="17" s="1"/>
  <c r="I12" i="20"/>
  <c r="I21" i="17" s="1"/>
  <c r="F12" i="20"/>
  <c r="F21" i="17" s="1"/>
  <c r="K115" i="3"/>
  <c r="F80" i="12"/>
  <c r="H65" i="10"/>
  <c r="H64" i="10" s="1"/>
  <c r="H63" i="10" s="1"/>
  <c r="H89" i="10" s="1"/>
  <c r="H81" i="12" s="1"/>
  <c r="Q61" i="9"/>
  <c r="AY110" i="9"/>
  <c r="B107" i="18"/>
  <c r="B108" i="18" s="1"/>
  <c r="E61" i="9"/>
  <c r="AD111" i="9"/>
  <c r="BG110" i="9"/>
  <c r="M61" i="9"/>
  <c r="J110" i="9"/>
  <c r="J111" i="9"/>
  <c r="AV110" i="9"/>
  <c r="D105" i="9"/>
  <c r="AF110" i="9"/>
  <c r="AV111" i="9"/>
  <c r="BE110" i="9"/>
  <c r="R110" i="9"/>
  <c r="BE111" i="9"/>
  <c r="F110" i="9"/>
  <c r="AB110" i="9"/>
  <c r="V110" i="9"/>
  <c r="AU110" i="9"/>
  <c r="S110" i="9"/>
  <c r="AM110" i="9"/>
  <c r="X110" i="9"/>
  <c r="AQ110" i="9"/>
  <c r="I110" i="9"/>
  <c r="AR110" i="9"/>
  <c r="Q60" i="9"/>
  <c r="O60" i="9"/>
  <c r="AH110" i="9"/>
  <c r="BB110" i="9"/>
  <c r="AA110" i="9"/>
  <c r="K111" i="9"/>
  <c r="AM111" i="9"/>
  <c r="N111" i="9"/>
  <c r="O111" i="9"/>
  <c r="AZ111" i="9"/>
  <c r="I60" i="9"/>
  <c r="AG111" i="9"/>
  <c r="BC111" i="9"/>
  <c r="Z111" i="9"/>
  <c r="AK111" i="9"/>
  <c r="BF111" i="9"/>
  <c r="H60" i="9"/>
  <c r="G60" i="9"/>
  <c r="I109" i="9"/>
  <c r="O109" i="9"/>
  <c r="AM109" i="9"/>
  <c r="AR109" i="9"/>
  <c r="J60" i="9"/>
  <c r="D104" i="9"/>
  <c r="M60" i="9"/>
  <c r="L60" i="9"/>
  <c r="AY109" i="9"/>
  <c r="K109" i="9"/>
  <c r="AG109" i="9"/>
  <c r="AN109" i="9"/>
  <c r="K60" i="9"/>
  <c r="BG109" i="9"/>
  <c r="AD109" i="9"/>
  <c r="N109" i="9"/>
  <c r="AF109" i="9"/>
  <c r="S109" i="9"/>
  <c r="AQ109" i="9"/>
  <c r="AU109" i="9"/>
  <c r="BF109" i="9"/>
  <c r="F109" i="9"/>
  <c r="BC109" i="9"/>
  <c r="AC109" i="9"/>
  <c r="M109" i="9"/>
  <c r="AE109" i="9"/>
  <c r="W109" i="9"/>
  <c r="AJ109" i="9"/>
  <c r="AI109" i="9"/>
  <c r="AH109" i="9"/>
  <c r="BB109" i="9"/>
  <c r="AX109" i="9"/>
  <c r="AT109" i="9"/>
  <c r="AS109" i="9"/>
  <c r="AV109" i="9"/>
  <c r="AG110" i="9"/>
  <c r="AI110" i="9"/>
  <c r="AC110" i="9"/>
  <c r="BH110" i="9"/>
  <c r="Q110" i="9"/>
  <c r="AZ110" i="9"/>
  <c r="T110" i="9"/>
  <c r="R60" i="9"/>
  <c r="P60" i="9"/>
  <c r="G109" i="9"/>
  <c r="H109" i="9"/>
  <c r="E65" i="9" s="1"/>
  <c r="T109" i="9"/>
  <c r="BA109" i="9"/>
  <c r="AZ109" i="9"/>
  <c r="Y109" i="9"/>
  <c r="AA109" i="9"/>
  <c r="P109" i="9"/>
  <c r="AB109" i="9"/>
  <c r="L109" i="9"/>
  <c r="F65" i="9" s="1"/>
  <c r="R109" i="9"/>
  <c r="V109" i="9"/>
  <c r="Z109" i="9"/>
  <c r="AP109" i="9"/>
  <c r="AO109" i="9"/>
  <c r="BE109" i="9"/>
  <c r="BH109" i="9"/>
  <c r="AW109" i="9"/>
  <c r="AL109" i="9"/>
  <c r="AX110" i="9"/>
  <c r="U110" i="9"/>
  <c r="O110" i="9"/>
  <c r="AO110" i="9"/>
  <c r="AD110" i="9"/>
  <c r="BC110" i="9"/>
  <c r="AN110" i="9"/>
  <c r="H110" i="9"/>
  <c r="J71" i="9"/>
  <c r="E71" i="9"/>
  <c r="N60" i="9"/>
  <c r="F60" i="9"/>
  <c r="G111" i="9"/>
  <c r="X111" i="9"/>
  <c r="V111" i="9"/>
  <c r="Y111" i="9"/>
  <c r="BG111" i="9"/>
  <c r="BD111" i="9"/>
  <c r="F111" i="9"/>
  <c r="E67" i="9" s="1"/>
  <c r="AE111" i="9"/>
  <c r="AB111" i="9"/>
  <c r="U111" i="9"/>
  <c r="AF111" i="9"/>
  <c r="L111" i="9"/>
  <c r="S111" i="9"/>
  <c r="Q111" i="9"/>
  <c r="AY111" i="9"/>
  <c r="AQ111" i="9"/>
  <c r="AO111" i="9"/>
  <c r="BA111" i="9"/>
  <c r="AS111" i="9"/>
  <c r="AJ111" i="9"/>
  <c r="AU111" i="9"/>
  <c r="AS110" i="9"/>
  <c r="AP110" i="9"/>
  <c r="N110" i="9"/>
  <c r="AE110" i="9"/>
  <c r="AT110" i="9"/>
  <c r="BD110" i="9"/>
  <c r="P110" i="9"/>
  <c r="G110" i="9"/>
  <c r="AC111" i="9"/>
  <c r="M111" i="9"/>
  <c r="W111" i="9"/>
  <c r="AH111" i="9"/>
  <c r="AP111" i="9"/>
  <c r="AL111" i="9"/>
  <c r="M67" i="9" s="1"/>
  <c r="BH111" i="9"/>
  <c r="I111" i="9"/>
  <c r="H111" i="9"/>
  <c r="T111" i="9"/>
  <c r="AA111" i="9"/>
  <c r="AT111" i="9"/>
  <c r="R111" i="9"/>
  <c r="P111" i="9"/>
  <c r="AI111" i="9"/>
  <c r="BB111" i="9"/>
  <c r="AR111" i="9"/>
  <c r="AW111" i="9"/>
  <c r="AX111" i="9"/>
  <c r="AN111" i="9"/>
  <c r="Q71" i="9"/>
  <c r="AK110" i="9"/>
  <c r="AL110" i="9"/>
  <c r="Z110" i="9"/>
  <c r="BF110" i="9"/>
  <c r="Y110" i="9"/>
  <c r="K110" i="9"/>
  <c r="AW110" i="9"/>
  <c r="M110" i="9"/>
  <c r="L110" i="9"/>
  <c r="AJ110" i="9"/>
  <c r="W110" i="9"/>
  <c r="BA110" i="9"/>
  <c r="K66" i="9"/>
  <c r="G30" i="12"/>
  <c r="F11" i="12"/>
  <c r="F22" i="12" s="1"/>
  <c r="F13" i="17" s="1"/>
  <c r="D13" i="12"/>
  <c r="J78" i="12"/>
  <c r="L78" i="12"/>
  <c r="T24" i="15"/>
  <c r="E12" i="12"/>
  <c r="L71" i="9"/>
  <c r="P71" i="9"/>
  <c r="I71" i="9"/>
  <c r="F71" i="9"/>
  <c r="O71" i="9"/>
  <c r="G71" i="9"/>
  <c r="D115" i="9"/>
  <c r="K71" i="9"/>
  <c r="R71" i="9"/>
  <c r="D54" i="5"/>
  <c r="D129" i="3"/>
  <c r="G115" i="3"/>
  <c r="G114" i="3" s="1"/>
  <c r="BF82" i="13"/>
  <c r="BF79" i="13" s="1"/>
  <c r="BF109" i="13" s="1"/>
  <c r="I17" i="12"/>
  <c r="I22" i="12" s="1"/>
  <c r="I13" i="17" s="1"/>
  <c r="E79" i="13"/>
  <c r="E109" i="13" s="1"/>
  <c r="BD82" i="13"/>
  <c r="G52" i="5"/>
  <c r="G51" i="5" s="1"/>
  <c r="F31" i="8"/>
  <c r="F65" i="12"/>
  <c r="D42" i="13"/>
  <c r="N71" i="9"/>
  <c r="M71" i="9"/>
  <c r="G87" i="6"/>
  <c r="G86" i="6" s="1"/>
  <c r="F64" i="9"/>
  <c r="P72" i="9"/>
  <c r="I72" i="9"/>
  <c r="D30" i="4"/>
  <c r="H71" i="9"/>
  <c r="D119" i="3"/>
  <c r="I256" i="1"/>
  <c r="I65" i="10" s="1"/>
  <c r="G64" i="10"/>
  <c r="G63" i="10" s="1"/>
  <c r="G89" i="10" s="1"/>
  <c r="G81" i="12" s="1"/>
  <c r="BA82" i="13"/>
  <c r="BA79" i="13" s="1"/>
  <c r="BA106" i="13" s="1"/>
  <c r="D34" i="10"/>
  <c r="D33" i="10"/>
  <c r="Y62" i="5"/>
  <c r="J52" i="5"/>
  <c r="J51" i="5" s="1"/>
  <c r="I52" i="5"/>
  <c r="I51" i="5" s="1"/>
  <c r="U62" i="5"/>
  <c r="AC62" i="5"/>
  <c r="K52" i="5"/>
  <c r="K51" i="5" s="1"/>
  <c r="L52" i="5"/>
  <c r="L51" i="5" s="1"/>
  <c r="AG62" i="5"/>
  <c r="E62" i="5"/>
  <c r="E52" i="5"/>
  <c r="R52" i="5"/>
  <c r="R51" i="5" s="1"/>
  <c r="O52" i="5"/>
  <c r="O51" i="5" s="1"/>
  <c r="AW62" i="5"/>
  <c r="P52" i="5"/>
  <c r="P51" i="5" s="1"/>
  <c r="H52" i="5"/>
  <c r="H51" i="5" s="1"/>
  <c r="Q62" i="5"/>
  <c r="BA62" i="5"/>
  <c r="Q52" i="5"/>
  <c r="Q51" i="5" s="1"/>
  <c r="D116" i="3"/>
  <c r="AK62" i="5"/>
  <c r="M52" i="5"/>
  <c r="M51" i="5" s="1"/>
  <c r="N52" i="5"/>
  <c r="N51" i="5" s="1"/>
  <c r="AO62" i="5"/>
  <c r="F52" i="5"/>
  <c r="F51" i="5" s="1"/>
  <c r="I62" i="5"/>
  <c r="D63" i="5"/>
  <c r="BC106" i="9"/>
  <c r="BG106" i="9"/>
  <c r="AY106" i="9"/>
  <c r="F106" i="9"/>
  <c r="G106" i="9"/>
  <c r="AX106" i="9"/>
  <c r="AG106" i="9"/>
  <c r="BB106" i="9"/>
  <c r="AR106" i="9"/>
  <c r="BF106" i="9"/>
  <c r="R106" i="9"/>
  <c r="Z106" i="9"/>
  <c r="P106" i="9"/>
  <c r="X106" i="9"/>
  <c r="AD106" i="9"/>
  <c r="L106" i="9"/>
  <c r="AV106" i="9"/>
  <c r="AP106" i="9"/>
  <c r="AZ106" i="9"/>
  <c r="AS106" i="9"/>
  <c r="AQ106" i="9"/>
  <c r="BH106" i="9"/>
  <c r="AH106" i="9"/>
  <c r="AI106" i="9"/>
  <c r="T106" i="9"/>
  <c r="AB106" i="9"/>
  <c r="Q106" i="9"/>
  <c r="Y106" i="9"/>
  <c r="AA106" i="9"/>
  <c r="O106" i="9"/>
  <c r="AU106" i="9"/>
  <c r="BA106" i="9"/>
  <c r="AW106" i="9"/>
  <c r="AO106" i="9"/>
  <c r="H106" i="9"/>
  <c r="BD106" i="9"/>
  <c r="AL106" i="9"/>
  <c r="J106" i="9"/>
  <c r="U106" i="9"/>
  <c r="AK106" i="9"/>
  <c r="AE106" i="9"/>
  <c r="AC106" i="9"/>
  <c r="V106" i="9"/>
  <c r="AJ106" i="9"/>
  <c r="BE106" i="9"/>
  <c r="AM106" i="9"/>
  <c r="AT106" i="9"/>
  <c r="AN106" i="9"/>
  <c r="I106" i="9"/>
  <c r="N106" i="9"/>
  <c r="W106" i="9"/>
  <c r="M106" i="9"/>
  <c r="K106" i="9"/>
  <c r="S106" i="9"/>
  <c r="AF106" i="9"/>
  <c r="G73" i="9"/>
  <c r="E73" i="9"/>
  <c r="I64" i="9"/>
  <c r="K64" i="9"/>
  <c r="P64" i="9"/>
  <c r="R64" i="9"/>
  <c r="M64" i="9"/>
  <c r="N72" i="9"/>
  <c r="M72" i="9"/>
  <c r="I114" i="3"/>
  <c r="H70" i="9"/>
  <c r="I70" i="9"/>
  <c r="O73" i="9"/>
  <c r="M73" i="9"/>
  <c r="I73" i="9"/>
  <c r="H73" i="9"/>
  <c r="K73" i="9"/>
  <c r="N64" i="9"/>
  <c r="O74" i="9"/>
  <c r="J74" i="9"/>
  <c r="G74" i="9"/>
  <c r="L74" i="9"/>
  <c r="J73" i="9"/>
  <c r="P73" i="9"/>
  <c r="Q73" i="9"/>
  <c r="L73" i="9"/>
  <c r="N73" i="9"/>
  <c r="R73" i="9"/>
  <c r="L63" i="9"/>
  <c r="K114" i="3"/>
  <c r="H74" i="9"/>
  <c r="D121" i="3"/>
  <c r="H114" i="3"/>
  <c r="F73" i="9"/>
  <c r="D117" i="9"/>
  <c r="D141" i="3"/>
  <c r="D139" i="3"/>
  <c r="H27" i="11"/>
  <c r="H21" i="4"/>
  <c r="G17" i="9"/>
  <c r="H36" i="15"/>
  <c r="H9" i="12"/>
  <c r="Q170" i="1"/>
  <c r="Q43" i="8" s="1"/>
  <c r="H50" i="12"/>
  <c r="H9" i="17"/>
  <c r="H18" i="7"/>
  <c r="H19" i="6"/>
  <c r="H30" i="14"/>
  <c r="J67" i="1"/>
  <c r="I84" i="8" s="1"/>
  <c r="H49" i="5"/>
  <c r="H89" i="13"/>
  <c r="H46" i="12"/>
  <c r="H100" i="3"/>
  <c r="H58" i="9"/>
  <c r="H40" i="13"/>
  <c r="H27" i="10"/>
  <c r="M124" i="9"/>
  <c r="M147" i="9"/>
  <c r="M105" i="8"/>
  <c r="M39" i="7"/>
  <c r="M43" i="15"/>
  <c r="M126" i="3"/>
  <c r="M66" i="6"/>
  <c r="M74" i="12"/>
  <c r="M101" i="9"/>
  <c r="M20" i="15"/>
  <c r="M35" i="4"/>
  <c r="M38" i="11"/>
  <c r="M101" i="13"/>
  <c r="M27" i="12"/>
  <c r="M60" i="10"/>
  <c r="M64" i="13"/>
  <c r="M79" i="9"/>
  <c r="M59" i="5"/>
  <c r="Q72" i="9"/>
  <c r="F33" i="12"/>
  <c r="F30" i="12" s="1"/>
  <c r="D38" i="4"/>
  <c r="J103" i="6"/>
  <c r="D15" i="12"/>
  <c r="I44" i="10"/>
  <c r="D45" i="10"/>
  <c r="Q74" i="9"/>
  <c r="P70" i="9"/>
  <c r="L142" i="9"/>
  <c r="BG82" i="13"/>
  <c r="BG73" i="13"/>
  <c r="E23" i="4"/>
  <c r="D23" i="4" s="1"/>
  <c r="D24" i="4"/>
  <c r="P63" i="9"/>
  <c r="BB82" i="13"/>
  <c r="BB79" i="13" s="1"/>
  <c r="BB106" i="13" s="1"/>
  <c r="BB73" i="13"/>
  <c r="F78" i="6"/>
  <c r="G64" i="9"/>
  <c r="Q64" i="9"/>
  <c r="L64" i="9"/>
  <c r="BE79" i="13"/>
  <c r="E72" i="9"/>
  <c r="D116" i="9"/>
  <c r="O72" i="9"/>
  <c r="J72" i="9"/>
  <c r="R72" i="9"/>
  <c r="D142" i="3"/>
  <c r="AZ82" i="13"/>
  <c r="AZ73" i="13"/>
  <c r="U77" i="10"/>
  <c r="D77" i="10" s="1"/>
  <c r="D78" i="10"/>
  <c r="R74" i="9"/>
  <c r="D118" i="9"/>
  <c r="E74" i="9"/>
  <c r="F74" i="9"/>
  <c r="D113" i="3"/>
  <c r="K70" i="9"/>
  <c r="M70" i="9"/>
  <c r="E70" i="9"/>
  <c r="D114" i="9"/>
  <c r="O70" i="9"/>
  <c r="R70" i="9"/>
  <c r="K106" i="6"/>
  <c r="K82" i="6"/>
  <c r="K90" i="6"/>
  <c r="D75" i="10"/>
  <c r="G68" i="9"/>
  <c r="K68" i="9"/>
  <c r="F68" i="9"/>
  <c r="O68" i="9"/>
  <c r="N68" i="9"/>
  <c r="O63" i="9"/>
  <c r="M63" i="9"/>
  <c r="N63" i="9"/>
  <c r="AX82" i="13"/>
  <c r="AX79" i="13" s="1"/>
  <c r="AX106" i="13" s="1"/>
  <c r="AX73" i="13"/>
  <c r="E53" i="12"/>
  <c r="E14" i="17" s="1"/>
  <c r="H107" i="6"/>
  <c r="E59" i="6" s="1"/>
  <c r="F152" i="1"/>
  <c r="F147" i="1" s="1"/>
  <c r="F146" i="1" s="1"/>
  <c r="H251" i="1"/>
  <c r="H117" i="8" s="1"/>
  <c r="H80" i="12" s="1"/>
  <c r="J64" i="9"/>
  <c r="H64" i="9"/>
  <c r="D51" i="13"/>
  <c r="R50" i="13"/>
  <c r="R48" i="13" s="1"/>
  <c r="D34" i="7"/>
  <c r="G72" i="9"/>
  <c r="BH82" i="13"/>
  <c r="BH79" i="13" s="1"/>
  <c r="BH73" i="13"/>
  <c r="P74" i="9"/>
  <c r="K74" i="9"/>
  <c r="I74" i="9"/>
  <c r="N70" i="9"/>
  <c r="L70" i="9"/>
  <c r="D42" i="10"/>
  <c r="F115" i="3"/>
  <c r="D74" i="10"/>
  <c r="AW82" i="13"/>
  <c r="AW73" i="13"/>
  <c r="I84" i="6"/>
  <c r="I108" i="6"/>
  <c r="I92" i="6"/>
  <c r="M68" i="9"/>
  <c r="R68" i="9"/>
  <c r="AY82" i="13"/>
  <c r="AY79" i="13" s="1"/>
  <c r="AY106" i="13" s="1"/>
  <c r="AY73" i="13"/>
  <c r="M107" i="9"/>
  <c r="M153" i="9"/>
  <c r="M165" i="9" s="1"/>
  <c r="M130" i="9"/>
  <c r="M142" i="9" s="1"/>
  <c r="Q63" i="9"/>
  <c r="F101" i="6"/>
  <c r="F63" i="9"/>
  <c r="R63" i="9"/>
  <c r="D55" i="13"/>
  <c r="E63" i="9"/>
  <c r="G75" i="6"/>
  <c r="G79" i="6"/>
  <c r="G78" i="6" s="1"/>
  <c r="G77" i="6" s="1"/>
  <c r="G73" i="13"/>
  <c r="G71" i="13"/>
  <c r="G250" i="1"/>
  <c r="F75" i="13"/>
  <c r="F82" i="13" s="1"/>
  <c r="F74" i="13"/>
  <c r="F81" i="13" s="1"/>
  <c r="E64" i="9"/>
  <c r="D108" i="9"/>
  <c r="O64" i="9"/>
  <c r="D57" i="13"/>
  <c r="Q50" i="13"/>
  <c r="L72" i="9"/>
  <c r="F72" i="9"/>
  <c r="H72" i="9"/>
  <c r="K72" i="9"/>
  <c r="M74" i="9"/>
  <c r="N74" i="9"/>
  <c r="D31" i="12"/>
  <c r="F70" i="9"/>
  <c r="G70" i="9"/>
  <c r="J70" i="9"/>
  <c r="Q70" i="9"/>
  <c r="L165" i="9"/>
  <c r="E40" i="10"/>
  <c r="D40" i="10" s="1"/>
  <c r="D41" i="10"/>
  <c r="D44" i="13"/>
  <c r="N85" i="9"/>
  <c r="E27" i="15"/>
  <c r="E47" i="15" s="1"/>
  <c r="H68" i="9"/>
  <c r="I68" i="9"/>
  <c r="J68" i="9"/>
  <c r="L68" i="9"/>
  <c r="P68" i="9"/>
  <c r="Q68" i="9"/>
  <c r="E68" i="9"/>
  <c r="D112" i="9"/>
  <c r="O67" i="9" l="1"/>
  <c r="E31" i="10"/>
  <c r="M65" i="9"/>
  <c r="BG79" i="13"/>
  <c r="BG106" i="13" s="1"/>
  <c r="BC79" i="13"/>
  <c r="AW79" i="13"/>
  <c r="AW106" i="13" s="1"/>
  <c r="BD79" i="13"/>
  <c r="BD109" i="13" s="1"/>
  <c r="AZ79" i="13"/>
  <c r="AZ106" i="13" s="1"/>
  <c r="D21" i="17"/>
  <c r="D12" i="20"/>
  <c r="E55" i="12"/>
  <c r="E16" i="17" s="1"/>
  <c r="P66" i="9"/>
  <c r="H66" i="9"/>
  <c r="Q66" i="9"/>
  <c r="P65" i="9"/>
  <c r="L67" i="9"/>
  <c r="N66" i="9"/>
  <c r="AM119" i="9"/>
  <c r="J66" i="9"/>
  <c r="R67" i="9"/>
  <c r="N65" i="9"/>
  <c r="J65" i="9"/>
  <c r="O65" i="9"/>
  <c r="K67" i="9"/>
  <c r="I66" i="9"/>
  <c r="G65" i="9"/>
  <c r="P67" i="9"/>
  <c r="D60" i="9"/>
  <c r="L65" i="9"/>
  <c r="H65" i="9"/>
  <c r="E66" i="9"/>
  <c r="D109" i="9"/>
  <c r="H67" i="9"/>
  <c r="R66" i="9"/>
  <c r="Q65" i="9"/>
  <c r="I65" i="9"/>
  <c r="K65" i="9"/>
  <c r="G67" i="9"/>
  <c r="O66" i="9"/>
  <c r="R65" i="9"/>
  <c r="Q67" i="9"/>
  <c r="L66" i="9"/>
  <c r="F66" i="9"/>
  <c r="I67" i="9"/>
  <c r="G66" i="9"/>
  <c r="N67" i="9"/>
  <c r="D111" i="9"/>
  <c r="J67" i="9"/>
  <c r="BH119" i="9"/>
  <c r="R62" i="9"/>
  <c r="D110" i="9"/>
  <c r="AN119" i="9"/>
  <c r="AJ119" i="9"/>
  <c r="F67" i="9"/>
  <c r="AG119" i="9"/>
  <c r="M66" i="9"/>
  <c r="AZ119" i="9"/>
  <c r="AR119" i="9"/>
  <c r="AV119" i="9"/>
  <c r="D30" i="12"/>
  <c r="F24" i="15"/>
  <c r="F27" i="15" s="1"/>
  <c r="F47" i="15" s="1"/>
  <c r="F53" i="12"/>
  <c r="F14" i="17" s="1"/>
  <c r="M78" i="12"/>
  <c r="D71" i="9"/>
  <c r="AU119" i="9"/>
  <c r="AO119" i="9"/>
  <c r="I119" i="9"/>
  <c r="BF119" i="9"/>
  <c r="AH119" i="9"/>
  <c r="AX119" i="9"/>
  <c r="AT119" i="9"/>
  <c r="BF106" i="13"/>
  <c r="BD119" i="9"/>
  <c r="BC119" i="9"/>
  <c r="BG119" i="9"/>
  <c r="J256" i="1"/>
  <c r="AW119" i="9"/>
  <c r="E14" i="12"/>
  <c r="D14" i="12" s="1"/>
  <c r="H119" i="9"/>
  <c r="BB119" i="9"/>
  <c r="AL119" i="9"/>
  <c r="AI119" i="9"/>
  <c r="BA119" i="9"/>
  <c r="AS119" i="9"/>
  <c r="AP119" i="9"/>
  <c r="F119" i="9"/>
  <c r="H87" i="6"/>
  <c r="E39" i="6" s="1"/>
  <c r="K119" i="9"/>
  <c r="P62" i="9"/>
  <c r="AQ119" i="9"/>
  <c r="BA24" i="15"/>
  <c r="AY119" i="9"/>
  <c r="D62" i="5"/>
  <c r="L119" i="9"/>
  <c r="G62" i="9"/>
  <c r="AW24" i="15"/>
  <c r="D52" i="5"/>
  <c r="E51" i="5"/>
  <c r="D51" i="5" s="1"/>
  <c r="E119" i="9"/>
  <c r="I62" i="9"/>
  <c r="H62" i="9"/>
  <c r="L62" i="9"/>
  <c r="L75" i="9" s="1"/>
  <c r="L11" i="20" s="1"/>
  <c r="G119" i="9"/>
  <c r="AK119" i="9"/>
  <c r="F62" i="9"/>
  <c r="F75" i="9" s="1"/>
  <c r="F11" i="20" s="1"/>
  <c r="K62" i="9"/>
  <c r="N62" i="9"/>
  <c r="N75" i="9" s="1"/>
  <c r="N11" i="20" s="1"/>
  <c r="D73" i="9"/>
  <c r="BE119" i="9"/>
  <c r="J119" i="9"/>
  <c r="E62" i="9"/>
  <c r="E75" i="9" s="1"/>
  <c r="E11" i="20" s="1"/>
  <c r="D106" i="9"/>
  <c r="M62" i="9"/>
  <c r="Q62" i="9"/>
  <c r="J62" i="9"/>
  <c r="O62" i="9"/>
  <c r="O75" i="9" s="1"/>
  <c r="O11" i="20" s="1"/>
  <c r="H75" i="6"/>
  <c r="H70" i="6" s="1"/>
  <c r="G85" i="6"/>
  <c r="G70" i="6"/>
  <c r="G69" i="6" s="1"/>
  <c r="I100" i="3"/>
  <c r="I27" i="11"/>
  <c r="I36" i="15"/>
  <c r="I40" i="13"/>
  <c r="I30" i="14"/>
  <c r="I9" i="12"/>
  <c r="I9" i="17"/>
  <c r="H17" i="9"/>
  <c r="I89" i="13"/>
  <c r="I18" i="7"/>
  <c r="I50" i="12"/>
  <c r="I19" i="6"/>
  <c r="K67" i="1"/>
  <c r="J84" i="8" s="1"/>
  <c r="U170" i="1"/>
  <c r="I49" i="5"/>
  <c r="I27" i="10"/>
  <c r="I46" i="12"/>
  <c r="I21" i="4"/>
  <c r="I58" i="9"/>
  <c r="Q39" i="7"/>
  <c r="Q43" i="15"/>
  <c r="Q74" i="12"/>
  <c r="Q60" i="10"/>
  <c r="Q20" i="15"/>
  <c r="Q27" i="12"/>
  <c r="Q38" i="11"/>
  <c r="Q101" i="13"/>
  <c r="Q64" i="13"/>
  <c r="Q124" i="9"/>
  <c r="Q147" i="9"/>
  <c r="Q101" i="9"/>
  <c r="Q79" i="9"/>
  <c r="Q105" i="8"/>
  <c r="Q126" i="3"/>
  <c r="Q66" i="6"/>
  <c r="Q35" i="4"/>
  <c r="Q59" i="5"/>
  <c r="D68" i="9"/>
  <c r="N107" i="9"/>
  <c r="N153" i="9"/>
  <c r="N130" i="9"/>
  <c r="N142" i="9" s="1"/>
  <c r="G24" i="15"/>
  <c r="D50" i="13"/>
  <c r="Q48" i="13"/>
  <c r="D48" i="13" s="1"/>
  <c r="D64" i="9"/>
  <c r="G77" i="13"/>
  <c r="G67" i="13"/>
  <c r="D137" i="3"/>
  <c r="D110" i="3" s="1"/>
  <c r="AX109" i="13"/>
  <c r="L106" i="6"/>
  <c r="F58" i="6" s="1"/>
  <c r="L90" i="6"/>
  <c r="F42" i="6" s="1"/>
  <c r="L82" i="6"/>
  <c r="F34" i="6" s="1"/>
  <c r="F26" i="6"/>
  <c r="D72" i="9"/>
  <c r="F77" i="6"/>
  <c r="I43" i="10"/>
  <c r="D43" i="10" s="1"/>
  <c r="D44" i="10"/>
  <c r="K103" i="6"/>
  <c r="F114" i="3"/>
  <c r="D114" i="3" s="1"/>
  <c r="D115" i="3"/>
  <c r="BE106" i="13"/>
  <c r="BE109" i="13"/>
  <c r="O85" i="9"/>
  <c r="F79" i="13"/>
  <c r="E54" i="6"/>
  <c r="AY109" i="13"/>
  <c r="H102" i="6"/>
  <c r="D74" i="9"/>
  <c r="R56" i="13"/>
  <c r="R54" i="13" s="1"/>
  <c r="R31" i="14" s="1"/>
  <c r="R33" i="14" s="1"/>
  <c r="BA109" i="13"/>
  <c r="G74" i="13"/>
  <c r="G81" i="13" s="1"/>
  <c r="G75" i="13"/>
  <c r="G82" i="13" s="1"/>
  <c r="AW109" i="13"/>
  <c r="BH109" i="13"/>
  <c r="BH106" i="13"/>
  <c r="D33" i="12"/>
  <c r="D12" i="12"/>
  <c r="F69" i="6"/>
  <c r="M119" i="9"/>
  <c r="J92" i="6"/>
  <c r="J84" i="6"/>
  <c r="J108" i="6"/>
  <c r="H71" i="13"/>
  <c r="H79" i="6"/>
  <c r="H78" i="6" s="1"/>
  <c r="H77" i="6" s="1"/>
  <c r="H73" i="13"/>
  <c r="H74" i="13" s="1"/>
  <c r="H250" i="1"/>
  <c r="E89" i="8"/>
  <c r="I107" i="6"/>
  <c r="I251" i="1"/>
  <c r="F63" i="10"/>
  <c r="F89" i="10" s="1"/>
  <c r="F81" i="12" s="1"/>
  <c r="D70" i="9"/>
  <c r="BB109" i="13"/>
  <c r="Q56" i="13"/>
  <c r="Q75" i="9" l="1"/>
  <c r="R75" i="9"/>
  <c r="M75" i="9"/>
  <c r="M11" i="20" s="1"/>
  <c r="M20" i="17" s="1"/>
  <c r="P75" i="9"/>
  <c r="AZ109" i="13"/>
  <c r="BG109" i="13"/>
  <c r="BD106" i="13"/>
  <c r="BC106" i="13"/>
  <c r="BC109" i="13"/>
  <c r="K256" i="1"/>
  <c r="K65" i="10" s="1"/>
  <c r="J65" i="10"/>
  <c r="F20" i="17"/>
  <c r="N20" i="17"/>
  <c r="L20" i="17"/>
  <c r="O20" i="17"/>
  <c r="E20" i="17"/>
  <c r="D65" i="9"/>
  <c r="D67" i="9"/>
  <c r="D66" i="9"/>
  <c r="G79" i="12"/>
  <c r="F79" i="12"/>
  <c r="N78" i="12"/>
  <c r="E11" i="12"/>
  <c r="E90" i="8"/>
  <c r="G44" i="11"/>
  <c r="E95" i="8"/>
  <c r="I87" i="6"/>
  <c r="I86" i="6" s="1"/>
  <c r="I85" i="6" s="1"/>
  <c r="I117" i="8"/>
  <c r="I80" i="12" s="1"/>
  <c r="G27" i="15"/>
  <c r="G47" i="15" s="1"/>
  <c r="D62" i="9"/>
  <c r="H86" i="6"/>
  <c r="E38" i="6"/>
  <c r="E37" i="6" s="1"/>
  <c r="E31" i="6"/>
  <c r="J27" i="10"/>
  <c r="I17" i="9"/>
  <c r="J50" i="12"/>
  <c r="J46" i="12"/>
  <c r="Y170" i="1"/>
  <c r="J19" i="6"/>
  <c r="J9" i="12"/>
  <c r="J89" i="13"/>
  <c r="J36" i="15"/>
  <c r="J100" i="3"/>
  <c r="J58" i="9"/>
  <c r="J30" i="14"/>
  <c r="L67" i="1"/>
  <c r="K84" i="8" s="1"/>
  <c r="J40" i="13"/>
  <c r="J9" i="17"/>
  <c r="J49" i="5"/>
  <c r="J18" i="7"/>
  <c r="J21" i="4"/>
  <c r="J27" i="11"/>
  <c r="U39" i="7"/>
  <c r="U126" i="3"/>
  <c r="U66" i="6"/>
  <c r="U35" i="4"/>
  <c r="U60" i="10"/>
  <c r="U20" i="15"/>
  <c r="U43" i="15"/>
  <c r="U74" i="12"/>
  <c r="U101" i="13"/>
  <c r="U38" i="11"/>
  <c r="U64" i="13"/>
  <c r="U27" i="12"/>
  <c r="U124" i="9"/>
  <c r="U79" i="9"/>
  <c r="U105" i="8"/>
  <c r="U147" i="9"/>
  <c r="U101" i="9"/>
  <c r="U59" i="5"/>
  <c r="I75" i="6"/>
  <c r="I70" i="6" s="1"/>
  <c r="I64" i="10"/>
  <c r="I73" i="13"/>
  <c r="I79" i="6"/>
  <c r="I71" i="13"/>
  <c r="I250" i="1"/>
  <c r="J107" i="6"/>
  <c r="J102" i="6" s="1"/>
  <c r="J101" i="6" s="1"/>
  <c r="J251" i="1"/>
  <c r="H77" i="13"/>
  <c r="H67" i="13"/>
  <c r="K92" i="6"/>
  <c r="K84" i="6"/>
  <c r="K108" i="6"/>
  <c r="M90" i="6"/>
  <c r="M82" i="6"/>
  <c r="M106" i="6"/>
  <c r="H17" i="12"/>
  <c r="H22" i="12" s="1"/>
  <c r="H13" i="17" s="1"/>
  <c r="S24" i="15"/>
  <c r="D24" i="15" s="1"/>
  <c r="D36" i="12"/>
  <c r="N165" i="9"/>
  <c r="H81" i="13"/>
  <c r="E58" i="12"/>
  <c r="E19" i="17" s="1"/>
  <c r="H75" i="13"/>
  <c r="H82" i="13" s="1"/>
  <c r="E30" i="10"/>
  <c r="E29" i="10" s="1"/>
  <c r="E53" i="6"/>
  <c r="O130" i="9"/>
  <c r="O107" i="9"/>
  <c r="O153" i="9"/>
  <c r="O165" i="9" s="1"/>
  <c r="L103" i="6"/>
  <c r="F55" i="6" s="1"/>
  <c r="N119" i="9"/>
  <c r="D56" i="13"/>
  <c r="Q54" i="13"/>
  <c r="I102" i="6"/>
  <c r="I101" i="6" s="1"/>
  <c r="E27" i="6"/>
  <c r="L44" i="11"/>
  <c r="M44" i="11"/>
  <c r="R44" i="11"/>
  <c r="W44" i="11"/>
  <c r="AB44" i="11"/>
  <c r="AC44" i="11"/>
  <c r="AH44" i="11"/>
  <c r="AM44" i="11"/>
  <c r="AR44" i="11"/>
  <c r="I44" i="11"/>
  <c r="N44" i="11"/>
  <c r="S44" i="11"/>
  <c r="X44" i="11"/>
  <c r="Y44" i="11"/>
  <c r="AD44" i="11"/>
  <c r="AI44" i="11"/>
  <c r="AN44" i="11"/>
  <c r="AO44" i="11"/>
  <c r="Q44" i="11"/>
  <c r="V44" i="11"/>
  <c r="AA44" i="11"/>
  <c r="AF44" i="11"/>
  <c r="J44" i="11"/>
  <c r="O44" i="11"/>
  <c r="T44" i="11"/>
  <c r="AK44" i="11"/>
  <c r="AP44" i="11"/>
  <c r="H44" i="11"/>
  <c r="AG44" i="11"/>
  <c r="AL44" i="11"/>
  <c r="AQ44" i="11"/>
  <c r="Z44" i="11"/>
  <c r="AJ44" i="11"/>
  <c r="P44" i="11"/>
  <c r="U44" i="11"/>
  <c r="K44" i="11"/>
  <c r="AE44" i="11"/>
  <c r="H101" i="6"/>
  <c r="F109" i="13"/>
  <c r="P85" i="9"/>
  <c r="G79" i="13"/>
  <c r="D14" i="14" l="1"/>
  <c r="E22" i="12"/>
  <c r="D106" i="13"/>
  <c r="D16" i="14" s="1"/>
  <c r="O78" i="12"/>
  <c r="D11" i="12"/>
  <c r="G65" i="12"/>
  <c r="H27" i="15"/>
  <c r="H47" i="15" s="1"/>
  <c r="E38" i="15" s="1"/>
  <c r="J87" i="6"/>
  <c r="J86" i="6" s="1"/>
  <c r="J85" i="6" s="1"/>
  <c r="J117" i="8"/>
  <c r="J80" i="12" s="1"/>
  <c r="H31" i="11"/>
  <c r="H79" i="13"/>
  <c r="H109" i="13" s="1"/>
  <c r="O31" i="11"/>
  <c r="K31" i="11"/>
  <c r="H85" i="6"/>
  <c r="Y74" i="12"/>
  <c r="Y60" i="10"/>
  <c r="Y43" i="15"/>
  <c r="Y35" i="4"/>
  <c r="Y101" i="13"/>
  <c r="Y64" i="13"/>
  <c r="Y38" i="11"/>
  <c r="Y147" i="9"/>
  <c r="Y27" i="12"/>
  <c r="Y66" i="6"/>
  <c r="Y59" i="5"/>
  <c r="Y126" i="3"/>
  <c r="Y20" i="15"/>
  <c r="Y101" i="9"/>
  <c r="Y105" i="8"/>
  <c r="Y79" i="9"/>
  <c r="Y39" i="7"/>
  <c r="Y124" i="9"/>
  <c r="K9" i="17"/>
  <c r="K49" i="5"/>
  <c r="K30" i="14"/>
  <c r="K27" i="10"/>
  <c r="K18" i="7"/>
  <c r="K19" i="6"/>
  <c r="K100" i="3"/>
  <c r="J17" i="9"/>
  <c r="K50" i="12"/>
  <c r="AC170" i="1"/>
  <c r="K36" i="15"/>
  <c r="M67" i="1"/>
  <c r="L84" i="8" s="1"/>
  <c r="K58" i="9"/>
  <c r="K89" i="13"/>
  <c r="K40" i="13"/>
  <c r="K21" i="4"/>
  <c r="K9" i="12"/>
  <c r="K27" i="11"/>
  <c r="K46" i="12"/>
  <c r="G109" i="13"/>
  <c r="F22" i="9"/>
  <c r="P130" i="9"/>
  <c r="P142" i="9" s="1"/>
  <c r="P153" i="9"/>
  <c r="P165" i="9" s="1"/>
  <c r="P107" i="9"/>
  <c r="G63" i="9" s="1"/>
  <c r="G75" i="9" s="1"/>
  <c r="G11" i="20" s="1"/>
  <c r="F23" i="6"/>
  <c r="I63" i="10"/>
  <c r="I89" i="10" s="1"/>
  <c r="I81" i="12" s="1"/>
  <c r="Q85" i="9"/>
  <c r="L31" i="11"/>
  <c r="N31" i="11"/>
  <c r="J31" i="11"/>
  <c r="F31" i="11"/>
  <c r="H69" i="6"/>
  <c r="D17" i="12"/>
  <c r="J75" i="6"/>
  <c r="J70" i="6" s="1"/>
  <c r="J69" i="6" s="1"/>
  <c r="J79" i="6"/>
  <c r="J64" i="10"/>
  <c r="J71" i="13"/>
  <c r="J73" i="13"/>
  <c r="J250" i="1"/>
  <c r="I75" i="13"/>
  <c r="I82" i="13" s="1"/>
  <c r="I74" i="13"/>
  <c r="I81" i="13" s="1"/>
  <c r="G31" i="11"/>
  <c r="N82" i="6"/>
  <c r="N90" i="6"/>
  <c r="N106" i="6"/>
  <c r="L84" i="6"/>
  <c r="L108" i="6"/>
  <c r="F60" i="6" s="1"/>
  <c r="L92" i="6"/>
  <c r="F44" i="6" s="1"/>
  <c r="I77" i="13"/>
  <c r="I67" i="13"/>
  <c r="I31" i="11"/>
  <c r="O119" i="9"/>
  <c r="M31" i="11"/>
  <c r="E31" i="11"/>
  <c r="D44" i="11"/>
  <c r="E22" i="6"/>
  <c r="D54" i="13"/>
  <c r="Q31" i="14"/>
  <c r="M103" i="6"/>
  <c r="O142" i="9"/>
  <c r="E56" i="12"/>
  <c r="E17" i="17" s="1"/>
  <c r="E30" i="6"/>
  <c r="K107" i="6"/>
  <c r="L256" i="1"/>
  <c r="L65" i="10" s="1"/>
  <c r="K251" i="1"/>
  <c r="I78" i="6"/>
  <c r="I69" i="6"/>
  <c r="D12" i="14" l="1"/>
  <c r="E13" i="17"/>
  <c r="H79" i="12"/>
  <c r="G20" i="17"/>
  <c r="D22" i="12"/>
  <c r="P78" i="12"/>
  <c r="G53" i="12" s="1"/>
  <c r="G14" i="17" s="1"/>
  <c r="G31" i="8"/>
  <c r="I27" i="15"/>
  <c r="J27" i="15" s="1"/>
  <c r="K87" i="6"/>
  <c r="K86" i="6" s="1"/>
  <c r="K85" i="6" s="1"/>
  <c r="K117" i="8"/>
  <c r="K80" i="12" s="1"/>
  <c r="G152" i="1"/>
  <c r="G147" i="1" s="1"/>
  <c r="G146" i="1" s="1"/>
  <c r="F31" i="10"/>
  <c r="E96" i="13"/>
  <c r="D31" i="11"/>
  <c r="AC64" i="13"/>
  <c r="AC20" i="15"/>
  <c r="AC101" i="13"/>
  <c r="AC27" i="12"/>
  <c r="AC101" i="9"/>
  <c r="AC126" i="3"/>
  <c r="AC147" i="9"/>
  <c r="AC66" i="6"/>
  <c r="AC59" i="5"/>
  <c r="AC74" i="12"/>
  <c r="AC35" i="4"/>
  <c r="AC43" i="15"/>
  <c r="AC60" i="10"/>
  <c r="AC105" i="8"/>
  <c r="AC38" i="11"/>
  <c r="AC124" i="9"/>
  <c r="AC79" i="9"/>
  <c r="AC39" i="7"/>
  <c r="K17" i="9"/>
  <c r="L27" i="10"/>
  <c r="L18" i="7"/>
  <c r="L27" i="11"/>
  <c r="AG170" i="1"/>
  <c r="L19" i="6"/>
  <c r="L58" i="9"/>
  <c r="L30" i="14"/>
  <c r="L46" i="12"/>
  <c r="L9" i="12"/>
  <c r="L36" i="15"/>
  <c r="L50" i="12"/>
  <c r="N67" i="1"/>
  <c r="M84" i="8" s="1"/>
  <c r="L49" i="5"/>
  <c r="L40" i="13"/>
  <c r="L89" i="13"/>
  <c r="L9" i="17"/>
  <c r="L100" i="3"/>
  <c r="L21" i="4"/>
  <c r="N103" i="6"/>
  <c r="I77" i="6"/>
  <c r="I79" i="12" s="1"/>
  <c r="M256" i="1"/>
  <c r="M65" i="10" s="1"/>
  <c r="L107" i="6"/>
  <c r="L102" i="6" s="1"/>
  <c r="L101" i="6" s="1"/>
  <c r="L251" i="1"/>
  <c r="E29" i="6"/>
  <c r="Q33" i="14"/>
  <c r="F36" i="6"/>
  <c r="O90" i="6"/>
  <c r="O106" i="6"/>
  <c r="O82" i="6"/>
  <c r="J74" i="13"/>
  <c r="J81" i="13" s="1"/>
  <c r="J75" i="13"/>
  <c r="J82" i="13" s="1"/>
  <c r="M92" i="6"/>
  <c r="M84" i="6"/>
  <c r="M108" i="6"/>
  <c r="J78" i="6"/>
  <c r="J77" i="6" s="1"/>
  <c r="J79" i="12" s="1"/>
  <c r="K75" i="6"/>
  <c r="K79" i="6"/>
  <c r="K78" i="6" s="1"/>
  <c r="K77" i="6" s="1"/>
  <c r="K64" i="10"/>
  <c r="K63" i="10" s="1"/>
  <c r="K89" i="10" s="1"/>
  <c r="K81" i="12" s="1"/>
  <c r="K73" i="13"/>
  <c r="K71" i="13"/>
  <c r="K250" i="1"/>
  <c r="E21" i="6"/>
  <c r="R85" i="9"/>
  <c r="Q130" i="9"/>
  <c r="Q142" i="9" s="1"/>
  <c r="Q153" i="9"/>
  <c r="Q165" i="9" s="1"/>
  <c r="Q107" i="9"/>
  <c r="K102" i="6"/>
  <c r="F28" i="6"/>
  <c r="J77" i="13"/>
  <c r="J67" i="13"/>
  <c r="P119" i="9"/>
  <c r="B7" i="21" l="1"/>
  <c r="D18" i="14"/>
  <c r="E32" i="14"/>
  <c r="E33" i="14" s="1"/>
  <c r="E9" i="20"/>
  <c r="E9" i="19"/>
  <c r="E18" i="11"/>
  <c r="AM42" i="11" s="1"/>
  <c r="D13" i="17"/>
  <c r="Q78" i="12"/>
  <c r="I47" i="15"/>
  <c r="L87" i="6"/>
  <c r="L86" i="6" s="1"/>
  <c r="L117" i="8"/>
  <c r="L80" i="12" s="1"/>
  <c r="F55" i="12" s="1"/>
  <c r="F16" i="17" s="1"/>
  <c r="AG124" i="9"/>
  <c r="AG126" i="3"/>
  <c r="AG66" i="6"/>
  <c r="AG35" i="4"/>
  <c r="AG60" i="10"/>
  <c r="AG59" i="5"/>
  <c r="AG43" i="15"/>
  <c r="AG101" i="13"/>
  <c r="AG20" i="15"/>
  <c r="AG74" i="12"/>
  <c r="AG64" i="13"/>
  <c r="AG27" i="12"/>
  <c r="AG101" i="9"/>
  <c r="AG38" i="11"/>
  <c r="AG147" i="9"/>
  <c r="AG105" i="8"/>
  <c r="AG79" i="9"/>
  <c r="AG39" i="7"/>
  <c r="M58" i="9"/>
  <c r="M9" i="12"/>
  <c r="M36" i="15"/>
  <c r="M100" i="3"/>
  <c r="M19" i="6"/>
  <c r="M18" i="7"/>
  <c r="M30" i="14"/>
  <c r="M9" i="17"/>
  <c r="M27" i="11"/>
  <c r="M27" i="10"/>
  <c r="M50" i="12"/>
  <c r="O67" i="1"/>
  <c r="N84" i="8" s="1"/>
  <c r="L17" i="9"/>
  <c r="M46" i="12"/>
  <c r="M21" i="4"/>
  <c r="M89" i="13"/>
  <c r="M49" i="5"/>
  <c r="M40" i="13"/>
  <c r="AK170" i="1"/>
  <c r="K70" i="6"/>
  <c r="R130" i="9"/>
  <c r="R142" i="9" s="1"/>
  <c r="R107" i="9"/>
  <c r="R153" i="9"/>
  <c r="R165" i="9" s="1"/>
  <c r="S85" i="9"/>
  <c r="J63" i="10"/>
  <c r="J89" i="10" s="1"/>
  <c r="J81" i="12" s="1"/>
  <c r="J79" i="13"/>
  <c r="J109" i="13" s="1"/>
  <c r="K101" i="6"/>
  <c r="Q119" i="9"/>
  <c r="G26" i="6"/>
  <c r="P82" i="6"/>
  <c r="G34" i="6" s="1"/>
  <c r="P90" i="6"/>
  <c r="G42" i="6" s="1"/>
  <c r="P106" i="6"/>
  <c r="G58" i="6" s="1"/>
  <c r="N256" i="1"/>
  <c r="N65" i="10" s="1"/>
  <c r="M107" i="6"/>
  <c r="M251" i="1"/>
  <c r="K74" i="13"/>
  <c r="K81" i="13" s="1"/>
  <c r="K75" i="13"/>
  <c r="K82" i="13" s="1"/>
  <c r="F59" i="6"/>
  <c r="J47" i="15"/>
  <c r="K27" i="15"/>
  <c r="K77" i="13"/>
  <c r="K67" i="13"/>
  <c r="I79" i="13"/>
  <c r="N92" i="6"/>
  <c r="N108" i="6"/>
  <c r="N84" i="6"/>
  <c r="L79" i="6"/>
  <c r="L75" i="6"/>
  <c r="L70" i="6" s="1"/>
  <c r="L69" i="6" s="1"/>
  <c r="L64" i="10"/>
  <c r="L73" i="13"/>
  <c r="L71" i="13"/>
  <c r="L250" i="1"/>
  <c r="O103" i="6"/>
  <c r="B21" i="21" l="1"/>
  <c r="E7" i="21"/>
  <c r="E10" i="19"/>
  <c r="E10" i="17"/>
  <c r="C8" i="21" s="1"/>
  <c r="AF42" i="11"/>
  <c r="AG42" i="11"/>
  <c r="AA42" i="11"/>
  <c r="AL42" i="11"/>
  <c r="R42" i="11"/>
  <c r="R82" i="12" s="1"/>
  <c r="V42" i="11"/>
  <c r="Q42" i="11"/>
  <c r="Q82" i="12" s="1"/>
  <c r="AQ42" i="11"/>
  <c r="N42" i="11"/>
  <c r="N82" i="12" s="1"/>
  <c r="K42" i="11"/>
  <c r="K82" i="12" s="1"/>
  <c r="AJ42" i="11"/>
  <c r="T42" i="11"/>
  <c r="I42" i="11"/>
  <c r="I82" i="12" s="1"/>
  <c r="M42" i="11"/>
  <c r="M82" i="12" s="1"/>
  <c r="S42" i="11"/>
  <c r="AE42" i="11"/>
  <c r="AR42" i="11"/>
  <c r="X42" i="11"/>
  <c r="Y42" i="11"/>
  <c r="U42" i="11"/>
  <c r="AC42" i="11"/>
  <c r="Z42" i="11"/>
  <c r="AB42" i="11"/>
  <c r="AH42" i="11"/>
  <c r="W42" i="11"/>
  <c r="F42" i="11"/>
  <c r="AI42" i="11"/>
  <c r="O42" i="11"/>
  <c r="O82" i="12" s="1"/>
  <c r="P42" i="11"/>
  <c r="P82" i="12" s="1"/>
  <c r="G42" i="11"/>
  <c r="G82" i="12" s="1"/>
  <c r="AN42" i="11"/>
  <c r="AP42" i="11"/>
  <c r="AK42" i="11"/>
  <c r="H42" i="11"/>
  <c r="H82" i="12" s="1"/>
  <c r="AD42" i="11"/>
  <c r="L42" i="11"/>
  <c r="L82" i="12" s="1"/>
  <c r="J42" i="11"/>
  <c r="J82" i="12" s="1"/>
  <c r="AO42" i="11"/>
  <c r="R78" i="12"/>
  <c r="F89" i="8"/>
  <c r="F95" i="8"/>
  <c r="F90" i="8"/>
  <c r="F39" i="6"/>
  <c r="F38" i="6" s="1"/>
  <c r="F37" i="6" s="1"/>
  <c r="M87" i="6"/>
  <c r="M86" i="6" s="1"/>
  <c r="M85" i="6" s="1"/>
  <c r="M117" i="8"/>
  <c r="M80" i="12" s="1"/>
  <c r="O29" i="11"/>
  <c r="L85" i="6"/>
  <c r="N21" i="4"/>
  <c r="AO170" i="1"/>
  <c r="N58" i="9"/>
  <c r="N100" i="3"/>
  <c r="N46" i="12"/>
  <c r="N9" i="17"/>
  <c r="N49" i="5"/>
  <c r="N27" i="11"/>
  <c r="P67" i="1"/>
  <c r="O84" i="8" s="1"/>
  <c r="M17" i="9"/>
  <c r="N40" i="13"/>
  <c r="N36" i="15"/>
  <c r="N19" i="6"/>
  <c r="N89" i="13"/>
  <c r="N27" i="10"/>
  <c r="N30" i="14"/>
  <c r="N9" i="12"/>
  <c r="N50" i="12"/>
  <c r="N18" i="7"/>
  <c r="AK147" i="9"/>
  <c r="AK79" i="9"/>
  <c r="AK105" i="8"/>
  <c r="AK39" i="7"/>
  <c r="AK43" i="15"/>
  <c r="AK35" i="4"/>
  <c r="AK59" i="5"/>
  <c r="AK126" i="3"/>
  <c r="AK101" i="9"/>
  <c r="AK60" i="10"/>
  <c r="AK20" i="15"/>
  <c r="AK74" i="12"/>
  <c r="AK66" i="6"/>
  <c r="AK101" i="13"/>
  <c r="AK64" i="13"/>
  <c r="AK38" i="11"/>
  <c r="AK124" i="9"/>
  <c r="AK27" i="12"/>
  <c r="L63" i="10"/>
  <c r="L89" i="10" s="1"/>
  <c r="L81" i="12" s="1"/>
  <c r="L77" i="13"/>
  <c r="L67" i="13"/>
  <c r="Q106" i="6"/>
  <c r="Q90" i="6"/>
  <c r="Q82" i="6"/>
  <c r="F58" i="12"/>
  <c r="F19" i="17" s="1"/>
  <c r="L75" i="13"/>
  <c r="L82" i="13" s="1"/>
  <c r="L74" i="13"/>
  <c r="L81" i="13" s="1"/>
  <c r="K47" i="15"/>
  <c r="L27" i="15"/>
  <c r="K79" i="13"/>
  <c r="K109" i="13" s="1"/>
  <c r="R119" i="9"/>
  <c r="F27" i="6"/>
  <c r="F54" i="6"/>
  <c r="L78" i="6"/>
  <c r="L77" i="6" s="1"/>
  <c r="F31" i="6"/>
  <c r="I109" i="13"/>
  <c r="M102" i="6"/>
  <c r="K69" i="6"/>
  <c r="K79" i="12" s="1"/>
  <c r="G23" i="6"/>
  <c r="P103" i="6"/>
  <c r="G55" i="6" s="1"/>
  <c r="O84" i="6"/>
  <c r="O108" i="6"/>
  <c r="O92" i="6"/>
  <c r="F30" i="10"/>
  <c r="M75" i="6"/>
  <c r="M79" i="6"/>
  <c r="M71" i="13"/>
  <c r="M64" i="10"/>
  <c r="M63" i="10" s="1"/>
  <c r="M89" i="10" s="1"/>
  <c r="M81" i="12" s="1"/>
  <c r="M73" i="13"/>
  <c r="M250" i="1"/>
  <c r="O256" i="1"/>
  <c r="O65" i="10" s="1"/>
  <c r="N107" i="6"/>
  <c r="N102" i="6" s="1"/>
  <c r="N101" i="6" s="1"/>
  <c r="N251" i="1"/>
  <c r="S130" i="9"/>
  <c r="S142" i="9" s="1"/>
  <c r="S153" i="9"/>
  <c r="S165" i="9" s="1"/>
  <c r="S107" i="9"/>
  <c r="T85" i="9"/>
  <c r="L29" i="11" l="1"/>
  <c r="J29" i="11"/>
  <c r="L79" i="12"/>
  <c r="M29" i="11"/>
  <c r="K29" i="11"/>
  <c r="H29" i="11"/>
  <c r="N29" i="11"/>
  <c r="E29" i="11"/>
  <c r="I29" i="11"/>
  <c r="D42" i="11"/>
  <c r="D47" i="11" s="1"/>
  <c r="F82" i="12"/>
  <c r="E57" i="12" s="1"/>
  <c r="E18" i="17" s="1"/>
  <c r="F29" i="11"/>
  <c r="G29" i="11"/>
  <c r="T82" i="12"/>
  <c r="S82" i="12"/>
  <c r="S78" i="12"/>
  <c r="F57" i="12"/>
  <c r="F18" i="17" s="1"/>
  <c r="G57" i="12"/>
  <c r="G18" i="17" s="1"/>
  <c r="H65" i="12"/>
  <c r="N87" i="6"/>
  <c r="N86" i="6" s="1"/>
  <c r="N85" i="6" s="1"/>
  <c r="N117" i="8"/>
  <c r="N80" i="12" s="1"/>
  <c r="AO20" i="15"/>
  <c r="AO35" i="4"/>
  <c r="AO59" i="5"/>
  <c r="AO38" i="11"/>
  <c r="AO64" i="13"/>
  <c r="AO74" i="12"/>
  <c r="AO43" i="15"/>
  <c r="AO101" i="13"/>
  <c r="AO60" i="10"/>
  <c r="AO101" i="9"/>
  <c r="AO27" i="12"/>
  <c r="AO124" i="9"/>
  <c r="AO79" i="9"/>
  <c r="AO105" i="8"/>
  <c r="AO126" i="3"/>
  <c r="AO147" i="9"/>
  <c r="AO39" i="7"/>
  <c r="AO66" i="6"/>
  <c r="O21" i="4"/>
  <c r="O58" i="9"/>
  <c r="O9" i="17"/>
  <c r="O40" i="13"/>
  <c r="O50" i="12"/>
  <c r="O36" i="15"/>
  <c r="O100" i="3"/>
  <c r="O27" i="11"/>
  <c r="O30" i="14"/>
  <c r="N17" i="9"/>
  <c r="O27" i="10"/>
  <c r="O9" i="12"/>
  <c r="O49" i="5"/>
  <c r="O19" i="6"/>
  <c r="O18" i="7"/>
  <c r="O46" i="12"/>
  <c r="O89" i="13"/>
  <c r="AS170" i="1"/>
  <c r="M78" i="6"/>
  <c r="M77" i="6" s="1"/>
  <c r="N75" i="6"/>
  <c r="N70" i="6" s="1"/>
  <c r="N69" i="6" s="1"/>
  <c r="N79" i="6"/>
  <c r="N78" i="6" s="1"/>
  <c r="N77" i="6" s="1"/>
  <c r="N71" i="13"/>
  <c r="N73" i="13"/>
  <c r="N64" i="10"/>
  <c r="N63" i="10" s="1"/>
  <c r="N89" i="10" s="1"/>
  <c r="N81" i="12" s="1"/>
  <c r="N250" i="1"/>
  <c r="T130" i="9"/>
  <c r="T142" i="9" s="1"/>
  <c r="T153" i="9"/>
  <c r="T165" i="9" s="1"/>
  <c r="T107" i="9"/>
  <c r="H63" i="9" s="1"/>
  <c r="H75" i="9" s="1"/>
  <c r="H11" i="20" s="1"/>
  <c r="G22" i="9"/>
  <c r="S119" i="9"/>
  <c r="M74" i="13"/>
  <c r="M81" i="13" s="1"/>
  <c r="M75" i="13"/>
  <c r="M82" i="13" s="1"/>
  <c r="M77" i="13"/>
  <c r="M67" i="13"/>
  <c r="P92" i="6"/>
  <c r="G28" i="6"/>
  <c r="P108" i="6"/>
  <c r="G60" i="6" s="1"/>
  <c r="P84" i="6"/>
  <c r="G36" i="6" s="1"/>
  <c r="F56" i="12"/>
  <c r="F17" i="17" s="1"/>
  <c r="F30" i="6"/>
  <c r="F22" i="6"/>
  <c r="P256" i="1"/>
  <c r="P65" i="10" s="1"/>
  <c r="O107" i="6"/>
  <c r="O102" i="6" s="1"/>
  <c r="O101" i="6" s="1"/>
  <c r="O251" i="1"/>
  <c r="M70" i="6"/>
  <c r="M101" i="6"/>
  <c r="F53" i="6"/>
  <c r="L79" i="13"/>
  <c r="R106" i="6"/>
  <c r="R90" i="6"/>
  <c r="R82" i="6"/>
  <c r="U85" i="9"/>
  <c r="Q103" i="6"/>
  <c r="L47" i="15"/>
  <c r="F38" i="15" s="1"/>
  <c r="M27" i="15"/>
  <c r="H20" i="17" l="1"/>
  <c r="N79" i="12"/>
  <c r="D29" i="11"/>
  <c r="D34" i="11" s="1"/>
  <c r="T78" i="12"/>
  <c r="H53" i="12" s="1"/>
  <c r="H14" i="17" s="1"/>
  <c r="H57" i="12"/>
  <c r="H18" i="17" s="1"/>
  <c r="H31" i="8"/>
  <c r="O87" i="6"/>
  <c r="O86" i="6" s="1"/>
  <c r="O85" i="6" s="1"/>
  <c r="O117" i="8"/>
  <c r="O80" i="12" s="1"/>
  <c r="H152" i="1"/>
  <c r="H147" i="1" s="1"/>
  <c r="H146" i="1" s="1"/>
  <c r="AS27" i="12"/>
  <c r="AS64" i="13"/>
  <c r="AS124" i="9"/>
  <c r="AS79" i="9"/>
  <c r="AS38" i="11"/>
  <c r="AS105" i="8"/>
  <c r="AS147" i="9"/>
  <c r="AS59" i="5"/>
  <c r="AS35" i="4"/>
  <c r="AS74" i="12"/>
  <c r="AS39" i="7"/>
  <c r="AS126" i="3"/>
  <c r="AS43" i="15"/>
  <c r="AS66" i="6"/>
  <c r="AS20" i="15"/>
  <c r="AS60" i="10"/>
  <c r="AS101" i="13"/>
  <c r="AS101" i="9"/>
  <c r="L109" i="13"/>
  <c r="M69" i="6"/>
  <c r="M79" i="12" s="1"/>
  <c r="S90" i="6"/>
  <c r="S106" i="6"/>
  <c r="S82" i="6"/>
  <c r="R103" i="6"/>
  <c r="Q84" i="6"/>
  <c r="Q108" i="6"/>
  <c r="Q92" i="6"/>
  <c r="T119" i="9"/>
  <c r="G44" i="6"/>
  <c r="V85" i="9"/>
  <c r="F29" i="10"/>
  <c r="N74" i="13"/>
  <c r="N81" i="13" s="1"/>
  <c r="N75" i="13"/>
  <c r="N82" i="13" s="1"/>
  <c r="M47" i="15"/>
  <c r="N27" i="15"/>
  <c r="O79" i="6"/>
  <c r="O78" i="6" s="1"/>
  <c r="O77" i="6" s="1"/>
  <c r="O73" i="13"/>
  <c r="O75" i="6"/>
  <c r="O71" i="13"/>
  <c r="O250" i="1"/>
  <c r="Q256" i="1"/>
  <c r="Q65" i="10" s="1"/>
  <c r="P107" i="6"/>
  <c r="P102" i="6" s="1"/>
  <c r="P101" i="6" s="1"/>
  <c r="P251" i="1"/>
  <c r="F29" i="6"/>
  <c r="U130" i="9"/>
  <c r="U142" i="9" s="1"/>
  <c r="U107" i="9"/>
  <c r="U153" i="9"/>
  <c r="U165" i="9" s="1"/>
  <c r="F21" i="6"/>
  <c r="M79" i="13"/>
  <c r="N77" i="13"/>
  <c r="N67" i="13"/>
  <c r="U78" i="12" l="1"/>
  <c r="U82" i="12"/>
  <c r="V78" i="12"/>
  <c r="V82" i="12"/>
  <c r="P87" i="6"/>
  <c r="P86" i="6" s="1"/>
  <c r="P85" i="6" s="1"/>
  <c r="P117" i="8"/>
  <c r="P80" i="12" s="1"/>
  <c r="G55" i="12" s="1"/>
  <c r="G16" i="17" s="1"/>
  <c r="M109" i="13"/>
  <c r="U119" i="9"/>
  <c r="P75" i="6"/>
  <c r="P70" i="6" s="1"/>
  <c r="P69" i="6" s="1"/>
  <c r="P79" i="6"/>
  <c r="P73" i="13"/>
  <c r="P71" i="13"/>
  <c r="P250" i="1"/>
  <c r="R256" i="1"/>
  <c r="R65" i="10" s="1"/>
  <c r="Q107" i="6"/>
  <c r="Q251" i="1"/>
  <c r="Q117" i="8" s="1"/>
  <c r="Q80" i="12" s="1"/>
  <c r="O70" i="6"/>
  <c r="O69" i="6" s="1"/>
  <c r="O79" i="12" s="1"/>
  <c r="S103" i="6"/>
  <c r="W85" i="9"/>
  <c r="O75" i="13"/>
  <c r="O82" i="13" s="1"/>
  <c r="O74" i="13"/>
  <c r="O81" i="13" s="1"/>
  <c r="V130" i="9"/>
  <c r="V142" i="9" s="1"/>
  <c r="V153" i="9"/>
  <c r="V165" i="9" s="1"/>
  <c r="V107" i="9"/>
  <c r="R84" i="6"/>
  <c r="R108" i="6"/>
  <c r="R92" i="6"/>
  <c r="N47" i="15"/>
  <c r="O27" i="15"/>
  <c r="G31" i="10"/>
  <c r="O77" i="13"/>
  <c r="O67" i="13"/>
  <c r="G59" i="6"/>
  <c r="N79" i="13"/>
  <c r="N109" i="13" s="1"/>
  <c r="O64" i="10"/>
  <c r="O63" i="10" s="1"/>
  <c r="O89" i="10" s="1"/>
  <c r="O81" i="12" s="1"/>
  <c r="T90" i="6"/>
  <c r="H42" i="6" s="1"/>
  <c r="H26" i="6"/>
  <c r="T82" i="6"/>
  <c r="H34" i="6" s="1"/>
  <c r="T106" i="6"/>
  <c r="H58" i="6" s="1"/>
  <c r="F96" i="13"/>
  <c r="F9" i="20" l="1"/>
  <c r="F9" i="19"/>
  <c r="W78" i="12"/>
  <c r="W82" i="12"/>
  <c r="G95" i="8"/>
  <c r="G89" i="8"/>
  <c r="G90" i="8"/>
  <c r="G39" i="6"/>
  <c r="G38" i="6" s="1"/>
  <c r="G37" i="6" s="1"/>
  <c r="Q87" i="6"/>
  <c r="Q86" i="6" s="1"/>
  <c r="Q85" i="6" s="1"/>
  <c r="P64" i="10"/>
  <c r="P63" i="10" s="1"/>
  <c r="P89" i="10" s="1"/>
  <c r="P81" i="12" s="1"/>
  <c r="G27" i="6"/>
  <c r="G22" i="6" s="1"/>
  <c r="O79" i="13"/>
  <c r="O109" i="13" s="1"/>
  <c r="Q102" i="6"/>
  <c r="Q101" i="6" s="1"/>
  <c r="G54" i="6"/>
  <c r="G30" i="10"/>
  <c r="X85" i="9"/>
  <c r="H23" i="6"/>
  <c r="T103" i="6"/>
  <c r="H55" i="6" s="1"/>
  <c r="S256" i="1"/>
  <c r="S65" i="10" s="1"/>
  <c r="R107" i="6"/>
  <c r="R102" i="6" s="1"/>
  <c r="R101" i="6" s="1"/>
  <c r="R251" i="1"/>
  <c r="R117" i="8" s="1"/>
  <c r="R80" i="12" s="1"/>
  <c r="G58" i="12"/>
  <c r="G19" i="17" s="1"/>
  <c r="P75" i="13"/>
  <c r="P82" i="13" s="1"/>
  <c r="P74" i="13"/>
  <c r="P81" i="13" s="1"/>
  <c r="O47" i="15"/>
  <c r="P27" i="15"/>
  <c r="S92" i="6"/>
  <c r="S84" i="6"/>
  <c r="S108" i="6"/>
  <c r="W130" i="9"/>
  <c r="W142" i="9" s="1"/>
  <c r="W153" i="9"/>
  <c r="W165" i="9" s="1"/>
  <c r="W107" i="9"/>
  <c r="U106" i="6"/>
  <c r="U90" i="6"/>
  <c r="U82" i="6"/>
  <c r="F32" i="14"/>
  <c r="V119" i="9"/>
  <c r="Q75" i="6"/>
  <c r="Q73" i="13"/>
  <c r="Q71" i="13"/>
  <c r="Q79" i="6"/>
  <c r="Q250" i="1"/>
  <c r="P77" i="13"/>
  <c r="P67" i="13"/>
  <c r="P78" i="6"/>
  <c r="P77" i="6" s="1"/>
  <c r="P79" i="12" s="1"/>
  <c r="G31" i="6"/>
  <c r="F10" i="19" l="1"/>
  <c r="F10" i="17"/>
  <c r="C9" i="21" s="1"/>
  <c r="X78" i="12"/>
  <c r="X82" i="12"/>
  <c r="I65" i="12"/>
  <c r="R87" i="6"/>
  <c r="R86" i="6" s="1"/>
  <c r="R85" i="6" s="1"/>
  <c r="G56" i="12"/>
  <c r="G17" i="17" s="1"/>
  <c r="Q70" i="6"/>
  <c r="Q69" i="6" s="1"/>
  <c r="F33" i="14"/>
  <c r="G21" i="6"/>
  <c r="Q78" i="6"/>
  <c r="Q77" i="6" s="1"/>
  <c r="V106" i="6"/>
  <c r="V90" i="6"/>
  <c r="V82" i="6"/>
  <c r="P47" i="15"/>
  <c r="G38" i="15" s="1"/>
  <c r="Q27" i="15"/>
  <c r="R75" i="6"/>
  <c r="R70" i="6" s="1"/>
  <c r="R69" i="6" s="1"/>
  <c r="R73" i="13"/>
  <c r="R64" i="10"/>
  <c r="R63" i="10" s="1"/>
  <c r="R89" i="10" s="1"/>
  <c r="R81" i="12" s="1"/>
  <c r="R71" i="13"/>
  <c r="R79" i="6"/>
  <c r="R78" i="6" s="1"/>
  <c r="R77" i="6" s="1"/>
  <c r="R250" i="1"/>
  <c r="T256" i="1"/>
  <c r="T65" i="10" s="1"/>
  <c r="S107" i="6"/>
  <c r="S102" i="6" s="1"/>
  <c r="S101" i="6" s="1"/>
  <c r="S251" i="1"/>
  <c r="S117" i="8" s="1"/>
  <c r="S80" i="12" s="1"/>
  <c r="P79" i="13"/>
  <c r="P109" i="13" s="1"/>
  <c r="G96" i="13" s="1"/>
  <c r="U103" i="6"/>
  <c r="X153" i="9"/>
  <c r="X165" i="9" s="1"/>
  <c r="X130" i="9"/>
  <c r="X142" i="9" s="1"/>
  <c r="X107" i="9"/>
  <c r="I63" i="9" s="1"/>
  <c r="I75" i="9" s="1"/>
  <c r="I11" i="20" s="1"/>
  <c r="H22" i="9"/>
  <c r="G29" i="10"/>
  <c r="W119" i="9"/>
  <c r="Q77" i="13"/>
  <c r="Q67" i="13"/>
  <c r="G30" i="6"/>
  <c r="Q75" i="13"/>
  <c r="Q82" i="13" s="1"/>
  <c r="Q74" i="13"/>
  <c r="Q81" i="13" s="1"/>
  <c r="Q64" i="10"/>
  <c r="Q63" i="10" s="1"/>
  <c r="Q89" i="10" s="1"/>
  <c r="Q81" i="12" s="1"/>
  <c r="T92" i="6"/>
  <c r="H44" i="6" s="1"/>
  <c r="T84" i="6"/>
  <c r="H36" i="6" s="1"/>
  <c r="T108" i="6"/>
  <c r="H60" i="6" s="1"/>
  <c r="H28" i="6"/>
  <c r="Y85" i="9"/>
  <c r="G53" i="6"/>
  <c r="G9" i="19" l="1"/>
  <c r="G9" i="20"/>
  <c r="I20" i="17"/>
  <c r="R79" i="12"/>
  <c r="Q79" i="12"/>
  <c r="I57" i="12"/>
  <c r="I18" i="17" s="1"/>
  <c r="Y78" i="12"/>
  <c r="Y82" i="12"/>
  <c r="I31" i="8"/>
  <c r="I152" i="1"/>
  <c r="I147" i="1" s="1"/>
  <c r="I146" i="1" s="1"/>
  <c r="S87" i="6"/>
  <c r="S86" i="6" s="1"/>
  <c r="S85" i="6" s="1"/>
  <c r="Q79" i="13"/>
  <c r="Q109" i="13" s="1"/>
  <c r="G29" i="6"/>
  <c r="V103" i="6"/>
  <c r="R74" i="13"/>
  <c r="R81" i="13" s="1"/>
  <c r="R75" i="13"/>
  <c r="R82" i="13" s="1"/>
  <c r="R77" i="13"/>
  <c r="R67" i="13"/>
  <c r="G32" i="14"/>
  <c r="S75" i="6"/>
  <c r="S70" i="6" s="1"/>
  <c r="S69" i="6" s="1"/>
  <c r="S79" i="6"/>
  <c r="S78" i="6" s="1"/>
  <c r="S77" i="6" s="1"/>
  <c r="S71" i="13"/>
  <c r="S73" i="13"/>
  <c r="S250" i="1"/>
  <c r="U256" i="1"/>
  <c r="U65" i="10" s="1"/>
  <c r="T107" i="6"/>
  <c r="T251" i="1"/>
  <c r="T117" i="8" s="1"/>
  <c r="T80" i="12" s="1"/>
  <c r="H55" i="12" s="1"/>
  <c r="H16" i="17" s="1"/>
  <c r="Q47" i="15"/>
  <c r="R27" i="15"/>
  <c r="W106" i="6"/>
  <c r="W90" i="6"/>
  <c r="W82" i="6"/>
  <c r="X119" i="9"/>
  <c r="Z85" i="9"/>
  <c r="Y130" i="9"/>
  <c r="Y142" i="9" s="1"/>
  <c r="Y153" i="9"/>
  <c r="Y165" i="9" s="1"/>
  <c r="Y107" i="9"/>
  <c r="U84" i="6"/>
  <c r="U108" i="6"/>
  <c r="U92" i="6"/>
  <c r="I53" i="12"/>
  <c r="I14" i="17" s="1"/>
  <c r="G10" i="19" l="1"/>
  <c r="G10" i="17"/>
  <c r="C10" i="21" s="1"/>
  <c r="S79" i="12"/>
  <c r="Z78" i="12"/>
  <c r="Z82" i="12"/>
  <c r="T87" i="6"/>
  <c r="H39" i="6" s="1"/>
  <c r="H38" i="6" s="1"/>
  <c r="H37" i="6" s="1"/>
  <c r="R79" i="13"/>
  <c r="R109" i="13" s="1"/>
  <c r="Y119" i="9"/>
  <c r="X106" i="6"/>
  <c r="I58" i="6" s="1"/>
  <c r="X90" i="6"/>
  <c r="I42" i="6" s="1"/>
  <c r="X82" i="6"/>
  <c r="I34" i="6" s="1"/>
  <c r="I26" i="6"/>
  <c r="S74" i="13"/>
  <c r="S81" i="13" s="1"/>
  <c r="S75" i="13"/>
  <c r="S82" i="13" s="1"/>
  <c r="S77" i="13"/>
  <c r="S67" i="13"/>
  <c r="H31" i="10"/>
  <c r="W103" i="6"/>
  <c r="V92" i="6"/>
  <c r="V108" i="6"/>
  <c r="V84" i="6"/>
  <c r="Z153" i="9"/>
  <c r="Z165" i="9" s="1"/>
  <c r="Z130" i="9"/>
  <c r="Z142" i="9" s="1"/>
  <c r="Z107" i="9"/>
  <c r="H59" i="6"/>
  <c r="T102" i="6"/>
  <c r="T101" i="6" s="1"/>
  <c r="G33" i="14"/>
  <c r="S64" i="10"/>
  <c r="S63" i="10" s="1"/>
  <c r="S89" i="10" s="1"/>
  <c r="S81" i="12" s="1"/>
  <c r="AA85" i="9"/>
  <c r="R47" i="15"/>
  <c r="S27" i="15"/>
  <c r="T75" i="6"/>
  <c r="T79" i="6"/>
  <c r="T78" i="6" s="1"/>
  <c r="T77" i="6" s="1"/>
  <c r="T73" i="13"/>
  <c r="T71" i="13"/>
  <c r="T64" i="10"/>
  <c r="T63" i="10" s="1"/>
  <c r="T89" i="10" s="1"/>
  <c r="T81" i="12" s="1"/>
  <c r="T250" i="1"/>
  <c r="V256" i="1"/>
  <c r="V65" i="10" s="1"/>
  <c r="U107" i="6"/>
  <c r="U251" i="1"/>
  <c r="U117" i="8" s="1"/>
  <c r="U80" i="12" s="1"/>
  <c r="AA78" i="12" l="1"/>
  <c r="AA82" i="12"/>
  <c r="H90" i="8"/>
  <c r="H89" i="8"/>
  <c r="H95" i="8"/>
  <c r="T86" i="6"/>
  <c r="T85" i="6" s="1"/>
  <c r="U87" i="6"/>
  <c r="U86" i="6" s="1"/>
  <c r="U85" i="6" s="1"/>
  <c r="S79" i="13"/>
  <c r="S109" i="13" s="1"/>
  <c r="T75" i="13"/>
  <c r="T82" i="13" s="1"/>
  <c r="T74" i="13"/>
  <c r="T81" i="13" s="1"/>
  <c r="H58" i="12"/>
  <c r="H19" i="17" s="1"/>
  <c r="H30" i="10"/>
  <c r="U79" i="6"/>
  <c r="U73" i="13"/>
  <c r="U64" i="10"/>
  <c r="U63" i="10" s="1"/>
  <c r="U89" i="10" s="1"/>
  <c r="U81" i="12" s="1"/>
  <c r="U75" i="6"/>
  <c r="U71" i="13"/>
  <c r="U250" i="1"/>
  <c r="Z119" i="9"/>
  <c r="Y90" i="6"/>
  <c r="Y82" i="6"/>
  <c r="Y106" i="6"/>
  <c r="S47" i="15"/>
  <c r="T27" i="15"/>
  <c r="W256" i="1"/>
  <c r="W65" i="10" s="1"/>
  <c r="V107" i="6"/>
  <c r="V102" i="6" s="1"/>
  <c r="V101" i="6" s="1"/>
  <c r="V251" i="1"/>
  <c r="V117" i="8" s="1"/>
  <c r="V80" i="12" s="1"/>
  <c r="T70" i="6"/>
  <c r="T69" i="6" s="1"/>
  <c r="H27" i="6"/>
  <c r="AA130" i="9"/>
  <c r="AA142" i="9" s="1"/>
  <c r="AA107" i="9"/>
  <c r="AA153" i="9"/>
  <c r="AA165" i="9" s="1"/>
  <c r="H54" i="6"/>
  <c r="H31" i="6"/>
  <c r="AB85" i="9"/>
  <c r="U102" i="6"/>
  <c r="U101" i="6" s="1"/>
  <c r="T77" i="13"/>
  <c r="T67" i="13"/>
  <c r="W92" i="6"/>
  <c r="W108" i="6"/>
  <c r="W84" i="6"/>
  <c r="I23" i="6"/>
  <c r="X103" i="6"/>
  <c r="I55" i="6" s="1"/>
  <c r="T79" i="12" l="1"/>
  <c r="AB78" i="12"/>
  <c r="AB82" i="12"/>
  <c r="J65" i="12"/>
  <c r="E54" i="12"/>
  <c r="E15" i="17" s="1"/>
  <c r="H56" i="12"/>
  <c r="H17" i="17" s="1"/>
  <c r="V87" i="6"/>
  <c r="V86" i="6" s="1"/>
  <c r="V85" i="6" s="1"/>
  <c r="AB107" i="9"/>
  <c r="J63" i="9" s="1"/>
  <c r="J75" i="9" s="1"/>
  <c r="J11" i="20" s="1"/>
  <c r="I22" i="9"/>
  <c r="AB130" i="9"/>
  <c r="AB142" i="9" s="1"/>
  <c r="AB153" i="9"/>
  <c r="AB165" i="9" s="1"/>
  <c r="V75" i="6"/>
  <c r="V70" i="6" s="1"/>
  <c r="V69" i="6" s="1"/>
  <c r="V79" i="6"/>
  <c r="V78" i="6" s="1"/>
  <c r="V77" i="6" s="1"/>
  <c r="V64" i="10"/>
  <c r="V63" i="10" s="1"/>
  <c r="V89" i="10" s="1"/>
  <c r="V81" i="12" s="1"/>
  <c r="V73" i="13"/>
  <c r="V71" i="13"/>
  <c r="V250" i="1"/>
  <c r="Y103" i="6"/>
  <c r="H29" i="10"/>
  <c r="H22" i="6"/>
  <c r="T47" i="15"/>
  <c r="H38" i="15" s="1"/>
  <c r="U27" i="15"/>
  <c r="Z90" i="6"/>
  <c r="Z106" i="6"/>
  <c r="Z82" i="6"/>
  <c r="U77" i="13"/>
  <c r="U67" i="13"/>
  <c r="AC85" i="9"/>
  <c r="H30" i="6"/>
  <c r="AA119" i="9"/>
  <c r="U70" i="6"/>
  <c r="U69" i="6" s="1"/>
  <c r="U74" i="13"/>
  <c r="U81" i="13" s="1"/>
  <c r="U75" i="13"/>
  <c r="U82" i="13" s="1"/>
  <c r="T79" i="13"/>
  <c r="T109" i="13" s="1"/>
  <c r="H96" i="13" s="1"/>
  <c r="H53" i="6"/>
  <c r="I28" i="6"/>
  <c r="X84" i="6"/>
  <c r="I36" i="6" s="1"/>
  <c r="X108" i="6"/>
  <c r="I60" i="6" s="1"/>
  <c r="X92" i="6"/>
  <c r="I44" i="6" s="1"/>
  <c r="X256" i="1"/>
  <c r="X65" i="10" s="1"/>
  <c r="W107" i="6"/>
  <c r="W251" i="1"/>
  <c r="W117" i="8" s="1"/>
  <c r="W80" i="12" s="1"/>
  <c r="U78" i="6"/>
  <c r="U77" i="6" s="1"/>
  <c r="H9" i="19" l="1"/>
  <c r="H9" i="20"/>
  <c r="J20" i="17"/>
  <c r="V79" i="12"/>
  <c r="U79" i="12"/>
  <c r="AC78" i="12"/>
  <c r="AC82" i="12"/>
  <c r="J57" i="12"/>
  <c r="J18" i="17" s="1"/>
  <c r="H54" i="12"/>
  <c r="H15" i="17" s="1"/>
  <c r="J31" i="8"/>
  <c r="E69" i="12"/>
  <c r="W87" i="6"/>
  <c r="W86" i="6" s="1"/>
  <c r="W85" i="6" s="1"/>
  <c r="Y256" i="1"/>
  <c r="Y65" i="10" s="1"/>
  <c r="X107" i="6"/>
  <c r="X102" i="6" s="1"/>
  <c r="X101" i="6" s="1"/>
  <c r="I31" i="10"/>
  <c r="X251" i="1"/>
  <c r="X117" i="8" s="1"/>
  <c r="X80" i="12" s="1"/>
  <c r="I55" i="12" s="1"/>
  <c r="I16" i="17" s="1"/>
  <c r="J152" i="1"/>
  <c r="J147" i="1" s="1"/>
  <c r="J146" i="1" s="1"/>
  <c r="U79" i="13"/>
  <c r="U109" i="13" s="1"/>
  <c r="AA82" i="6"/>
  <c r="AA106" i="6"/>
  <c r="AA90" i="6"/>
  <c r="H29" i="6"/>
  <c r="J53" i="12"/>
  <c r="J14" i="17" s="1"/>
  <c r="H21" i="6"/>
  <c r="V77" i="13"/>
  <c r="V67" i="13"/>
  <c r="W102" i="6"/>
  <c r="W101" i="6" s="1"/>
  <c r="H32" i="14"/>
  <c r="AC153" i="9"/>
  <c r="AC165" i="9" s="1"/>
  <c r="AC107" i="9"/>
  <c r="AC130" i="9"/>
  <c r="AC142" i="9" s="1"/>
  <c r="Z103" i="6"/>
  <c r="V74" i="13"/>
  <c r="V81" i="13" s="1"/>
  <c r="V75" i="13"/>
  <c r="V82" i="13" s="1"/>
  <c r="AD85" i="9"/>
  <c r="W75" i="6"/>
  <c r="W79" i="6"/>
  <c r="W78" i="6" s="1"/>
  <c r="W77" i="6" s="1"/>
  <c r="W73" i="13"/>
  <c r="W71" i="13"/>
  <c r="W250" i="1"/>
  <c r="Y92" i="6"/>
  <c r="Y84" i="6"/>
  <c r="Y108" i="6"/>
  <c r="U47" i="15"/>
  <c r="V27" i="15"/>
  <c r="AB119" i="9"/>
  <c r="H10" i="19" l="1"/>
  <c r="H10" i="17"/>
  <c r="C11" i="21" s="1"/>
  <c r="E10" i="20"/>
  <c r="E13" i="20" s="1"/>
  <c r="E15" i="20" s="1"/>
  <c r="E11" i="19"/>
  <c r="AD78" i="12"/>
  <c r="AD82" i="12"/>
  <c r="H69" i="12"/>
  <c r="X87" i="6"/>
  <c r="X86" i="6" s="1"/>
  <c r="X85" i="6" s="1"/>
  <c r="V79" i="13"/>
  <c r="V109" i="13" s="1"/>
  <c r="J26" i="6"/>
  <c r="AB82" i="6"/>
  <c r="J34" i="6" s="1"/>
  <c r="AB106" i="6"/>
  <c r="J58" i="6" s="1"/>
  <c r="AB90" i="6"/>
  <c r="J42" i="6" s="1"/>
  <c r="Z92" i="6"/>
  <c r="Z84" i="6"/>
  <c r="Z108" i="6"/>
  <c r="W75" i="13"/>
  <c r="W82" i="13" s="1"/>
  <c r="W74" i="13"/>
  <c r="W81" i="13" s="1"/>
  <c r="AD107" i="9"/>
  <c r="AD153" i="9"/>
  <c r="AD165" i="9" s="1"/>
  <c r="AD130" i="9"/>
  <c r="AD142" i="9" s="1"/>
  <c r="AE85" i="9"/>
  <c r="X75" i="6"/>
  <c r="X70" i="6" s="1"/>
  <c r="X69" i="6" s="1"/>
  <c r="X79" i="6"/>
  <c r="X78" i="6" s="1"/>
  <c r="X77" i="6" s="1"/>
  <c r="I30" i="10"/>
  <c r="X73" i="13"/>
  <c r="X71" i="13"/>
  <c r="X250" i="1"/>
  <c r="Z256" i="1"/>
  <c r="Z65" i="10" s="1"/>
  <c r="Y107" i="6"/>
  <c r="Y251" i="1"/>
  <c r="Y117" i="8" s="1"/>
  <c r="Y80" i="12" s="1"/>
  <c r="W70" i="6"/>
  <c r="W69" i="6" s="1"/>
  <c r="W79" i="12" s="1"/>
  <c r="I59" i="6"/>
  <c r="W64" i="10"/>
  <c r="W63" i="10" s="1"/>
  <c r="W89" i="10" s="1"/>
  <c r="W81" i="12" s="1"/>
  <c r="W77" i="13"/>
  <c r="W67" i="13"/>
  <c r="V47" i="15"/>
  <c r="W27" i="15"/>
  <c r="AA103" i="6"/>
  <c r="AC119" i="9"/>
  <c r="H33" i="14"/>
  <c r="E24" i="17" l="1"/>
  <c r="H10" i="20"/>
  <c r="H13" i="20" s="1"/>
  <c r="H15" i="20" s="1"/>
  <c r="H11" i="19"/>
  <c r="H12" i="19" s="1"/>
  <c r="H19" i="19" s="1"/>
  <c r="H14" i="19" s="1"/>
  <c r="H25" i="17" s="1"/>
  <c r="E12" i="19"/>
  <c r="X79" i="12"/>
  <c r="AE78" i="12"/>
  <c r="AE82" i="12"/>
  <c r="I90" i="8"/>
  <c r="I89" i="8"/>
  <c r="I95" i="8"/>
  <c r="I39" i="6"/>
  <c r="I38" i="6" s="1"/>
  <c r="I37" i="6" s="1"/>
  <c r="Y87" i="6"/>
  <c r="Y86" i="6" s="1"/>
  <c r="Y85" i="6" s="1"/>
  <c r="I31" i="6"/>
  <c r="I30" i="6" s="1"/>
  <c r="I29" i="10"/>
  <c r="AA256" i="1"/>
  <c r="AA65" i="10" s="1"/>
  <c r="Z107" i="6"/>
  <c r="Z102" i="6" s="1"/>
  <c r="Z101" i="6" s="1"/>
  <c r="Z251" i="1"/>
  <c r="Z117" i="8" s="1"/>
  <c r="Z80" i="12" s="1"/>
  <c r="AA84" i="6"/>
  <c r="AA108" i="6"/>
  <c r="AA92" i="6"/>
  <c r="W47" i="15"/>
  <c r="X27" i="15"/>
  <c r="I27" i="6"/>
  <c r="AF85" i="9"/>
  <c r="W79" i="13"/>
  <c r="W109" i="13" s="1"/>
  <c r="I54" i="6"/>
  <c r="X77" i="13"/>
  <c r="X67" i="13"/>
  <c r="AD119" i="9"/>
  <c r="AC106" i="6"/>
  <c r="AC90" i="6"/>
  <c r="AC82" i="6"/>
  <c r="X64" i="10"/>
  <c r="X63" i="10" s="1"/>
  <c r="X89" i="10" s="1"/>
  <c r="X81" i="12" s="1"/>
  <c r="AB103" i="6"/>
  <c r="Y75" i="6"/>
  <c r="Y79" i="6"/>
  <c r="Y73" i="13"/>
  <c r="Y71" i="13"/>
  <c r="Y250" i="1"/>
  <c r="Y102" i="6"/>
  <c r="Y101" i="6" s="1"/>
  <c r="I58" i="12"/>
  <c r="I19" i="17" s="1"/>
  <c r="X75" i="13"/>
  <c r="X82" i="13" s="1"/>
  <c r="X74" i="13"/>
  <c r="X81" i="13" s="1"/>
  <c r="AE130" i="9"/>
  <c r="AE142" i="9" s="1"/>
  <c r="AE107" i="9"/>
  <c r="AE153" i="9"/>
  <c r="AE165" i="9" s="1"/>
  <c r="H24" i="17" l="1"/>
  <c r="H12" i="17" s="1"/>
  <c r="D11" i="21" s="1"/>
  <c r="E11" i="21" s="1"/>
  <c r="E19" i="19"/>
  <c r="E14" i="19" s="1"/>
  <c r="E25" i="17" s="1"/>
  <c r="AF78" i="12"/>
  <c r="AF82" i="12"/>
  <c r="K65" i="12"/>
  <c r="I54" i="12"/>
  <c r="I15" i="17" s="1"/>
  <c r="K31" i="8"/>
  <c r="D31" i="8" s="1"/>
  <c r="Z87" i="6"/>
  <c r="Z86" i="6" s="1"/>
  <c r="Z85" i="6" s="1"/>
  <c r="I56" i="12"/>
  <c r="I17" i="17" s="1"/>
  <c r="X79" i="13"/>
  <c r="X109" i="13" s="1"/>
  <c r="I96" i="13" s="1"/>
  <c r="Y70" i="6"/>
  <c r="Y69" i="6" s="1"/>
  <c r="AC103" i="6"/>
  <c r="Y64" i="10"/>
  <c r="Y63" i="10" s="1"/>
  <c r="Y89" i="10" s="1"/>
  <c r="Y81" i="12" s="1"/>
  <c r="Y78" i="6"/>
  <c r="Y77" i="6" s="1"/>
  <c r="AE119" i="9"/>
  <c r="J55" i="6"/>
  <c r="I53" i="6"/>
  <c r="I22" i="6"/>
  <c r="X47" i="15"/>
  <c r="I38" i="15" s="1"/>
  <c r="Y27" i="15"/>
  <c r="J28" i="6"/>
  <c r="AB84" i="6"/>
  <c r="J36" i="6" s="1"/>
  <c r="AB108" i="6"/>
  <c r="J60" i="6" s="1"/>
  <c r="AB92" i="6"/>
  <c r="J44" i="6" s="1"/>
  <c r="Z75" i="6"/>
  <c r="Z70" i="6" s="1"/>
  <c r="Z69" i="6" s="1"/>
  <c r="Z79" i="6"/>
  <c r="Z78" i="6" s="1"/>
  <c r="Z77" i="6" s="1"/>
  <c r="Z64" i="10"/>
  <c r="Z63" i="10" s="1"/>
  <c r="Z89" i="10" s="1"/>
  <c r="Z81" i="12" s="1"/>
  <c r="Z73" i="13"/>
  <c r="Z71" i="13"/>
  <c r="Z250" i="1"/>
  <c r="AB256" i="1"/>
  <c r="AB65" i="10" s="1"/>
  <c r="AA107" i="6"/>
  <c r="AA251" i="1"/>
  <c r="AA117" i="8" s="1"/>
  <c r="AA80" i="12" s="1"/>
  <c r="I29" i="6"/>
  <c r="Y77" i="13"/>
  <c r="Y67" i="13"/>
  <c r="Y74" i="13"/>
  <c r="Y81" i="13" s="1"/>
  <c r="Y75" i="13"/>
  <c r="Y82" i="13" s="1"/>
  <c r="AD82" i="6"/>
  <c r="AD90" i="6"/>
  <c r="AD106" i="6"/>
  <c r="AF153" i="9"/>
  <c r="J22" i="9"/>
  <c r="AF130" i="9"/>
  <c r="AF107" i="9"/>
  <c r="J23" i="6"/>
  <c r="I9" i="20" l="1"/>
  <c r="I9" i="19"/>
  <c r="E12" i="17"/>
  <c r="D8" i="21" s="1"/>
  <c r="E8" i="21" s="1"/>
  <c r="H26" i="17"/>
  <c r="Z79" i="12"/>
  <c r="Y79" i="12"/>
  <c r="K57" i="12"/>
  <c r="K18" i="17" s="1"/>
  <c r="AG78" i="12"/>
  <c r="AG82" i="12"/>
  <c r="AA87" i="6"/>
  <c r="AA86" i="6" s="1"/>
  <c r="AA85" i="6" s="1"/>
  <c r="K152" i="1"/>
  <c r="K147" i="1" s="1"/>
  <c r="K146" i="1" s="1"/>
  <c r="J31" i="10"/>
  <c r="I69" i="12"/>
  <c r="Y79" i="13"/>
  <c r="Y109" i="13" s="1"/>
  <c r="I32" i="14"/>
  <c r="Z75" i="13"/>
  <c r="Z82" i="13" s="1"/>
  <c r="Z74" i="13"/>
  <c r="Z81" i="13" s="1"/>
  <c r="AF119" i="9"/>
  <c r="D107" i="9"/>
  <c r="D119" i="9" s="1"/>
  <c r="AA64" i="10"/>
  <c r="AA63" i="10" s="1"/>
  <c r="AA89" i="10" s="1"/>
  <c r="AA81" i="12" s="1"/>
  <c r="AA73" i="13"/>
  <c r="AA79" i="6"/>
  <c r="AA78" i="6" s="1"/>
  <c r="AA77" i="6" s="1"/>
  <c r="AA75" i="6"/>
  <c r="AA70" i="6" s="1"/>
  <c r="AA69" i="6" s="1"/>
  <c r="AA71" i="13"/>
  <c r="AA250" i="1"/>
  <c r="AC256" i="1"/>
  <c r="AC65" i="10" s="1"/>
  <c r="AB107" i="6"/>
  <c r="AB102" i="6" s="1"/>
  <c r="AB101" i="6" s="1"/>
  <c r="AB251" i="1"/>
  <c r="AB117" i="8" s="1"/>
  <c r="AB80" i="12" s="1"/>
  <c r="J55" i="12" s="1"/>
  <c r="J16" i="17" s="1"/>
  <c r="K63" i="9"/>
  <c r="AF142" i="9"/>
  <c r="D130" i="9"/>
  <c r="D142" i="9" s="1"/>
  <c r="D22" i="14" s="1"/>
  <c r="AA102" i="6"/>
  <c r="AA101" i="6" s="1"/>
  <c r="AC92" i="6"/>
  <c r="AC108" i="6"/>
  <c r="AC84" i="6"/>
  <c r="I21" i="6"/>
  <c r="K53" i="12"/>
  <c r="K14" i="17" s="1"/>
  <c r="AF165" i="9"/>
  <c r="D153" i="9"/>
  <c r="D165" i="9" s="1"/>
  <c r="D23" i="14" s="1"/>
  <c r="AE82" i="6"/>
  <c r="AE90" i="6"/>
  <c r="AE106" i="6"/>
  <c r="Z77" i="13"/>
  <c r="Z67" i="13"/>
  <c r="Y47" i="15"/>
  <c r="Z27" i="15"/>
  <c r="AD103" i="6"/>
  <c r="I10" i="19" l="1"/>
  <c r="I10" i="17"/>
  <c r="C12" i="21" s="1"/>
  <c r="E26" i="17"/>
  <c r="D63" i="9"/>
  <c r="D75" i="9" s="1"/>
  <c r="K75" i="9"/>
  <c r="K11" i="20" s="1"/>
  <c r="I10" i="20"/>
  <c r="I13" i="20" s="1"/>
  <c r="I15" i="20" s="1"/>
  <c r="I11" i="19"/>
  <c r="I12" i="19" s="1"/>
  <c r="AA79" i="12"/>
  <c r="AH78" i="12"/>
  <c r="AH82" i="12"/>
  <c r="AB87" i="6"/>
  <c r="AB86" i="6" s="1"/>
  <c r="AB85" i="6" s="1"/>
  <c r="J59" i="6"/>
  <c r="J54" i="6" s="1"/>
  <c r="J53" i="6" s="1"/>
  <c r="I33" i="14"/>
  <c r="AA77" i="13"/>
  <c r="AA67" i="13"/>
  <c r="AA75" i="13"/>
  <c r="AA82" i="13" s="1"/>
  <c r="AA74" i="13"/>
  <c r="AA81" i="13" s="1"/>
  <c r="Z79" i="13"/>
  <c r="Z109" i="13" s="1"/>
  <c r="Z47" i="15"/>
  <c r="AA27" i="15"/>
  <c r="AD84" i="6"/>
  <c r="AD108" i="6"/>
  <c r="AD92" i="6"/>
  <c r="AE103" i="6"/>
  <c r="AF82" i="6"/>
  <c r="D82" i="6" s="1"/>
  <c r="AF90" i="6"/>
  <c r="D90" i="6" s="1"/>
  <c r="AF106" i="6"/>
  <c r="D106" i="6" s="1"/>
  <c r="AB79" i="6"/>
  <c r="AB78" i="6" s="1"/>
  <c r="AB77" i="6" s="1"/>
  <c r="J30" i="10"/>
  <c r="J29" i="10" s="1"/>
  <c r="AB75" i="6"/>
  <c r="AB71" i="13"/>
  <c r="AB73" i="13"/>
  <c r="AB250" i="1"/>
  <c r="AD256" i="1"/>
  <c r="AD65" i="10" s="1"/>
  <c r="AC107" i="6"/>
  <c r="AC251" i="1"/>
  <c r="AC117" i="8" s="1"/>
  <c r="AC80" i="12" s="1"/>
  <c r="I19" i="19" l="1"/>
  <c r="I14" i="19" s="1"/>
  <c r="I25" i="17" s="1"/>
  <c r="I24" i="17"/>
  <c r="K20" i="17"/>
  <c r="D20" i="17" s="1"/>
  <c r="D11" i="20"/>
  <c r="AI78" i="12"/>
  <c r="AI82" i="12"/>
  <c r="J90" i="8"/>
  <c r="J95" i="8"/>
  <c r="J89" i="8"/>
  <c r="J39" i="6"/>
  <c r="J38" i="6" s="1"/>
  <c r="J37" i="6" s="1"/>
  <c r="AC87" i="6"/>
  <c r="AC86" i="6" s="1"/>
  <c r="AC85" i="6" s="1"/>
  <c r="AA79" i="13"/>
  <c r="AA109" i="13" s="1"/>
  <c r="AB64" i="10"/>
  <c r="AB63" i="10" s="1"/>
  <c r="AB89" i="10" s="1"/>
  <c r="AB81" i="12" s="1"/>
  <c r="K34" i="6"/>
  <c r="D34" i="6" s="1"/>
  <c r="AC102" i="6"/>
  <c r="AC101" i="6" s="1"/>
  <c r="AE256" i="1"/>
  <c r="AE65" i="10" s="1"/>
  <c r="AD107" i="6"/>
  <c r="AD102" i="6" s="1"/>
  <c r="AD101" i="6" s="1"/>
  <c r="AD251" i="1"/>
  <c r="AD117" i="8" s="1"/>
  <c r="AD80" i="12" s="1"/>
  <c r="AB70" i="6"/>
  <c r="AB69" i="6" s="1"/>
  <c r="AB79" i="12" s="1"/>
  <c r="J27" i="6"/>
  <c r="J22" i="6" s="1"/>
  <c r="J21" i="6" s="1"/>
  <c r="AA47" i="15"/>
  <c r="AB27" i="15"/>
  <c r="K42" i="6"/>
  <c r="D42" i="6" s="1"/>
  <c r="K26" i="6"/>
  <c r="D26" i="6" s="1"/>
  <c r="AC75" i="6"/>
  <c r="AC79" i="6"/>
  <c r="AC64" i="10"/>
  <c r="AC63" i="10" s="1"/>
  <c r="AC89" i="10" s="1"/>
  <c r="AC81" i="12" s="1"/>
  <c r="AC73" i="13"/>
  <c r="AC71" i="13"/>
  <c r="AC250" i="1"/>
  <c r="AF103" i="6"/>
  <c r="K55" i="6" s="1"/>
  <c r="J31" i="6"/>
  <c r="J30" i="6" s="1"/>
  <c r="J29" i="6" s="1"/>
  <c r="AB77" i="13"/>
  <c r="AB67" i="13"/>
  <c r="J58" i="12"/>
  <c r="J19" i="17" s="1"/>
  <c r="AB74" i="13"/>
  <c r="AB81" i="13" s="1"/>
  <c r="AB75" i="13"/>
  <c r="AB82" i="13" s="1"/>
  <c r="AE84" i="6"/>
  <c r="AE108" i="6"/>
  <c r="AE92" i="6"/>
  <c r="K58" i="6"/>
  <c r="D58" i="6" s="1"/>
  <c r="I12" i="17" l="1"/>
  <c r="D12" i="21" s="1"/>
  <c r="E12" i="21" s="1"/>
  <c r="AJ78" i="12"/>
  <c r="AJ82" i="12"/>
  <c r="L65" i="12"/>
  <c r="J54" i="12"/>
  <c r="J15" i="17" s="1"/>
  <c r="AD87" i="6"/>
  <c r="AD86" i="6" s="1"/>
  <c r="AD85" i="6" s="1"/>
  <c r="J56" i="12"/>
  <c r="J17" i="17" s="1"/>
  <c r="AB79" i="13"/>
  <c r="AB109" i="13" s="1"/>
  <c r="J96" i="13" s="1"/>
  <c r="AC77" i="13"/>
  <c r="AC67" i="13"/>
  <c r="AD75" i="6"/>
  <c r="AD70" i="6" s="1"/>
  <c r="AD69" i="6" s="1"/>
  <c r="AD73" i="13"/>
  <c r="AD79" i="6"/>
  <c r="AD78" i="6" s="1"/>
  <c r="AD77" i="6" s="1"/>
  <c r="AD71" i="13"/>
  <c r="AD250" i="1"/>
  <c r="AF256" i="1"/>
  <c r="AF65" i="10" s="1"/>
  <c r="AE107" i="6"/>
  <c r="AE102" i="6" s="1"/>
  <c r="AE101" i="6" s="1"/>
  <c r="AE251" i="1"/>
  <c r="AE117" i="8" s="1"/>
  <c r="AE80" i="12" s="1"/>
  <c r="AC75" i="13"/>
  <c r="AC82" i="13" s="1"/>
  <c r="AC74" i="13"/>
  <c r="AC81" i="13" s="1"/>
  <c r="AC78" i="6"/>
  <c r="AC77" i="6" s="1"/>
  <c r="AB47" i="15"/>
  <c r="J38" i="15" s="1"/>
  <c r="AC27" i="15"/>
  <c r="D55" i="6"/>
  <c r="D103" i="6"/>
  <c r="AC70" i="6"/>
  <c r="AC69" i="6" s="1"/>
  <c r="AF92" i="6"/>
  <c r="D92" i="6" s="1"/>
  <c r="AF84" i="6"/>
  <c r="D84" i="6" s="1"/>
  <c r="AF108" i="6"/>
  <c r="D108" i="6" s="1"/>
  <c r="K23" i="6"/>
  <c r="I26" i="17" l="1"/>
  <c r="J9" i="20"/>
  <c r="J9" i="19"/>
  <c r="AC79" i="12"/>
  <c r="AD79" i="12"/>
  <c r="AK78" i="12"/>
  <c r="AK82" i="12"/>
  <c r="L57" i="12"/>
  <c r="L18" i="17" s="1"/>
  <c r="AE87" i="6"/>
  <c r="AE86" i="6" s="1"/>
  <c r="AE85" i="6" s="1"/>
  <c r="L152" i="1"/>
  <c r="L147" i="1" s="1"/>
  <c r="L146" i="1" s="1"/>
  <c r="J32" i="14"/>
  <c r="J33" i="14" s="1"/>
  <c r="J69" i="12"/>
  <c r="AD74" i="13"/>
  <c r="AD81" i="13" s="1"/>
  <c r="AD75" i="13"/>
  <c r="AD82" i="13" s="1"/>
  <c r="K36" i="6"/>
  <c r="D36" i="6" s="1"/>
  <c r="L53" i="12"/>
  <c r="L14" i="17" s="1"/>
  <c r="AC79" i="13"/>
  <c r="AC109" i="13" s="1"/>
  <c r="AD77" i="13"/>
  <c r="AD67" i="13"/>
  <c r="AD64" i="10"/>
  <c r="AD63" i="10" s="1"/>
  <c r="AD89" i="10" s="1"/>
  <c r="AD81" i="12" s="1"/>
  <c r="AE75" i="6"/>
  <c r="AE71" i="13"/>
  <c r="AE73" i="13"/>
  <c r="AE79" i="6"/>
  <c r="AE250" i="1"/>
  <c r="AG256" i="1"/>
  <c r="AG65" i="10" s="1"/>
  <c r="AF107" i="6"/>
  <c r="AF251" i="1"/>
  <c r="AF117" i="8" s="1"/>
  <c r="AF80" i="12" s="1"/>
  <c r="K55" i="12" s="1"/>
  <c r="K16" i="17" s="1"/>
  <c r="K44" i="6"/>
  <c r="D44" i="6" s="1"/>
  <c r="D23" i="6"/>
  <c r="AC47" i="15"/>
  <c r="AD27" i="15"/>
  <c r="K60" i="6"/>
  <c r="D60" i="6" s="1"/>
  <c r="K28" i="6"/>
  <c r="D28" i="6" s="1"/>
  <c r="J10" i="19" l="1"/>
  <c r="J10" i="17"/>
  <c r="C13" i="21" s="1"/>
  <c r="J10" i="20"/>
  <c r="J13" i="20" s="1"/>
  <c r="J15" i="20" s="1"/>
  <c r="J11" i="19"/>
  <c r="J12" i="19" s="1"/>
  <c r="AL78" i="12"/>
  <c r="AL82" i="12"/>
  <c r="AF87" i="6"/>
  <c r="AF86" i="6" s="1"/>
  <c r="AF85" i="6" s="1"/>
  <c r="AE78" i="6"/>
  <c r="AE77" i="6" s="1"/>
  <c r="K59" i="6"/>
  <c r="K54" i="6" s="1"/>
  <c r="K53" i="6" s="1"/>
  <c r="AF102" i="6"/>
  <c r="AF101" i="6" s="1"/>
  <c r="AE74" i="13"/>
  <c r="AE81" i="13" s="1"/>
  <c r="AE75" i="13"/>
  <c r="AE82" i="13" s="1"/>
  <c r="AD47" i="15"/>
  <c r="AE27" i="15"/>
  <c r="AF75" i="6"/>
  <c r="AF70" i="6" s="1"/>
  <c r="AF69" i="6" s="1"/>
  <c r="AF79" i="6"/>
  <c r="AF78" i="6" s="1"/>
  <c r="AF77" i="6" s="1"/>
  <c r="AF73" i="13"/>
  <c r="AF71" i="13"/>
  <c r="AF250" i="1"/>
  <c r="AG251" i="1"/>
  <c r="AG117" i="8" s="1"/>
  <c r="AG80" i="12" s="1"/>
  <c r="AH256" i="1"/>
  <c r="AH65" i="10" s="1"/>
  <c r="AG107" i="6"/>
  <c r="AE77" i="13"/>
  <c r="AE67" i="13"/>
  <c r="AE70" i="6"/>
  <c r="AE69" i="6" s="1"/>
  <c r="K31" i="10"/>
  <c r="AD79" i="13"/>
  <c r="AD109" i="13" s="1"/>
  <c r="AE64" i="10"/>
  <c r="AE63" i="10" s="1"/>
  <c r="AE89" i="10" s="1"/>
  <c r="AE81" i="12" s="1"/>
  <c r="J19" i="19" l="1"/>
  <c r="J14" i="19" s="1"/>
  <c r="J25" i="17" s="1"/>
  <c r="J24" i="17"/>
  <c r="AF79" i="12"/>
  <c r="AE79" i="12"/>
  <c r="AM78" i="12"/>
  <c r="AM82" i="12"/>
  <c r="K39" i="6"/>
  <c r="K38" i="6" s="1"/>
  <c r="K95" i="8"/>
  <c r="K89" i="8"/>
  <c r="K90" i="8"/>
  <c r="AG87" i="6"/>
  <c r="AG86" i="6" s="1"/>
  <c r="AG85" i="6" s="1"/>
  <c r="AF64" i="10"/>
  <c r="AF63" i="10" s="1"/>
  <c r="AF89" i="10" s="1"/>
  <c r="AF81" i="12" s="1"/>
  <c r="K30" i="10"/>
  <c r="K29" i="10" s="1"/>
  <c r="AG79" i="6"/>
  <c r="AG75" i="6"/>
  <c r="AG73" i="13"/>
  <c r="AG71" i="13"/>
  <c r="AG250" i="1"/>
  <c r="AE79" i="13"/>
  <c r="AE109" i="13" s="1"/>
  <c r="K31" i="6"/>
  <c r="K30" i="6" s="1"/>
  <c r="K29" i="6" s="1"/>
  <c r="K58" i="12"/>
  <c r="K19" i="17" s="1"/>
  <c r="AF75" i="13"/>
  <c r="AF82" i="13" s="1"/>
  <c r="AF74" i="13"/>
  <c r="AF81" i="13" s="1"/>
  <c r="AG102" i="6"/>
  <c r="AG101" i="6" s="1"/>
  <c r="AF77" i="13"/>
  <c r="AF67" i="13"/>
  <c r="K27" i="6"/>
  <c r="K22" i="6" s="1"/>
  <c r="K21" i="6" s="1"/>
  <c r="AI256" i="1"/>
  <c r="AI65" i="10" s="1"/>
  <c r="AH251" i="1"/>
  <c r="AH117" i="8" s="1"/>
  <c r="AH80" i="12" s="1"/>
  <c r="AH107" i="6"/>
  <c r="AH102" i="6" s="1"/>
  <c r="AH101" i="6" s="1"/>
  <c r="AE47" i="15"/>
  <c r="AF27" i="15"/>
  <c r="AF47" i="15" s="1"/>
  <c r="J12" i="17" l="1"/>
  <c r="D13" i="21" s="1"/>
  <c r="E13" i="21" s="1"/>
  <c r="AN78" i="12"/>
  <c r="AN82" i="12"/>
  <c r="M65" i="12"/>
  <c r="AH87" i="6"/>
  <c r="AH86" i="6" s="1"/>
  <c r="AH85" i="6" s="1"/>
  <c r="K56" i="12"/>
  <c r="K17" i="17" s="1"/>
  <c r="K37" i="6"/>
  <c r="K54" i="12"/>
  <c r="K15" i="17" s="1"/>
  <c r="K38" i="15"/>
  <c r="D38" i="15" s="1"/>
  <c r="D21" i="14" s="1"/>
  <c r="AJ256" i="1"/>
  <c r="AJ65" i="10" s="1"/>
  <c r="AI107" i="6"/>
  <c r="AI102" i="6" s="1"/>
  <c r="AI101" i="6" s="1"/>
  <c r="AI251" i="1"/>
  <c r="AI117" i="8" s="1"/>
  <c r="AI80" i="12" s="1"/>
  <c r="AG70" i="6"/>
  <c r="AG69" i="6" s="1"/>
  <c r="AH75" i="6"/>
  <c r="AH70" i="6" s="1"/>
  <c r="AH69" i="6" s="1"/>
  <c r="AH79" i="6"/>
  <c r="AH78" i="6" s="1"/>
  <c r="AH77" i="6" s="1"/>
  <c r="AH64" i="10"/>
  <c r="AH63" i="10" s="1"/>
  <c r="AH89" i="10" s="1"/>
  <c r="AH81" i="12" s="1"/>
  <c r="AH73" i="13"/>
  <c r="AH71" i="13"/>
  <c r="AH250" i="1"/>
  <c r="AG78" i="6"/>
  <c r="AG77" i="6" s="1"/>
  <c r="AG74" i="13"/>
  <c r="AG81" i="13" s="1"/>
  <c r="AG75" i="13"/>
  <c r="AG82" i="13" s="1"/>
  <c r="D47" i="15"/>
  <c r="AF79" i="13"/>
  <c r="AF109" i="13" s="1"/>
  <c r="K96" i="13" s="1"/>
  <c r="AG77" i="13"/>
  <c r="AG67" i="13"/>
  <c r="AG64" i="10"/>
  <c r="AG63" i="10" s="1"/>
  <c r="AG89" i="10" s="1"/>
  <c r="AG81" i="12" s="1"/>
  <c r="J26" i="17" l="1"/>
  <c r="K9" i="19"/>
  <c r="K9" i="20"/>
  <c r="AG79" i="12"/>
  <c r="AH79" i="12"/>
  <c r="M57" i="12"/>
  <c r="M18" i="17" s="1"/>
  <c r="AO78" i="12"/>
  <c r="AO82" i="12"/>
  <c r="M152" i="1"/>
  <c r="M147" i="1" s="1"/>
  <c r="M146" i="1" s="1"/>
  <c r="AI87" i="6"/>
  <c r="AI86" i="6" s="1"/>
  <c r="AI85" i="6" s="1"/>
  <c r="K69" i="12"/>
  <c r="M53" i="12"/>
  <c r="M14" i="17" s="1"/>
  <c r="K32" i="14"/>
  <c r="K33" i="14" s="1"/>
  <c r="AG79" i="13"/>
  <c r="AG109" i="13" s="1"/>
  <c r="AK256" i="1"/>
  <c r="AK65" i="10" s="1"/>
  <c r="AJ107" i="6"/>
  <c r="AJ102" i="6" s="1"/>
  <c r="AJ101" i="6" s="1"/>
  <c r="AJ251" i="1"/>
  <c r="AJ117" i="8" s="1"/>
  <c r="AJ80" i="12" s="1"/>
  <c r="L55" i="12" s="1"/>
  <c r="L16" i="17" s="1"/>
  <c r="AI75" i="6"/>
  <c r="AI79" i="6"/>
  <c r="AI73" i="13"/>
  <c r="AI71" i="13"/>
  <c r="AI250" i="1"/>
  <c r="AH77" i="13"/>
  <c r="AH67" i="13"/>
  <c r="AH74" i="13"/>
  <c r="AH81" i="13" s="1"/>
  <c r="AH75" i="13"/>
  <c r="AH82" i="13" s="1"/>
  <c r="K10" i="19" l="1"/>
  <c r="K10" i="17"/>
  <c r="C14" i="21" s="1"/>
  <c r="K10" i="20"/>
  <c r="K13" i="20" s="1"/>
  <c r="K15" i="20" s="1"/>
  <c r="K11" i="19"/>
  <c r="K12" i="19" s="1"/>
  <c r="AP78" i="12"/>
  <c r="AP82" i="12"/>
  <c r="AJ87" i="6"/>
  <c r="AJ86" i="6" s="1"/>
  <c r="AJ85" i="6" s="1"/>
  <c r="L59" i="6"/>
  <c r="L54" i="6" s="1"/>
  <c r="L53" i="6" s="1"/>
  <c r="AI70" i="6"/>
  <c r="AI69" i="6" s="1"/>
  <c r="AJ79" i="6"/>
  <c r="AJ78" i="6" s="1"/>
  <c r="AJ77" i="6" s="1"/>
  <c r="AJ64" i="10"/>
  <c r="AJ63" i="10" s="1"/>
  <c r="AJ89" i="10" s="1"/>
  <c r="AJ81" i="12" s="1"/>
  <c r="AJ73" i="13"/>
  <c r="AJ75" i="6"/>
  <c r="AJ70" i="6" s="1"/>
  <c r="AJ69" i="6" s="1"/>
  <c r="AJ71" i="13"/>
  <c r="AJ250" i="1"/>
  <c r="AI75" i="13"/>
  <c r="AI82" i="13" s="1"/>
  <c r="AI74" i="13"/>
  <c r="AI81" i="13" s="1"/>
  <c r="AH79" i="13"/>
  <c r="AH109" i="13" s="1"/>
  <c r="AI78" i="6"/>
  <c r="AI77" i="6" s="1"/>
  <c r="AI64" i="10"/>
  <c r="AI63" i="10" s="1"/>
  <c r="AI89" i="10" s="1"/>
  <c r="AI81" i="12" s="1"/>
  <c r="L31" i="10"/>
  <c r="AI67" i="13"/>
  <c r="AI77" i="13"/>
  <c r="AL256" i="1"/>
  <c r="AL65" i="10" s="1"/>
  <c r="AK107" i="6"/>
  <c r="AK251" i="1"/>
  <c r="AK117" i="8" s="1"/>
  <c r="AK80" i="12" s="1"/>
  <c r="K19" i="19" l="1"/>
  <c r="K14" i="19" s="1"/>
  <c r="K25" i="17" s="1"/>
  <c r="K24" i="17"/>
  <c r="AJ79" i="12"/>
  <c r="AI79" i="12"/>
  <c r="AQ78" i="12"/>
  <c r="AQ82" i="12"/>
  <c r="L90" i="8"/>
  <c r="L89" i="8"/>
  <c r="L95" i="8"/>
  <c r="L39" i="6"/>
  <c r="L38" i="6" s="1"/>
  <c r="L31" i="6"/>
  <c r="L30" i="6" s="1"/>
  <c r="L29" i="6" s="1"/>
  <c r="AK87" i="6"/>
  <c r="AK86" i="6" s="1"/>
  <c r="AK85" i="6" s="1"/>
  <c r="AI79" i="13"/>
  <c r="AI109" i="13" s="1"/>
  <c r="AK102" i="6"/>
  <c r="AK101" i="6" s="1"/>
  <c r="AM256" i="1"/>
  <c r="AM65" i="10" s="1"/>
  <c r="AL251" i="1"/>
  <c r="AL117" i="8" s="1"/>
  <c r="AL80" i="12" s="1"/>
  <c r="AL107" i="6"/>
  <c r="AL102" i="6" s="1"/>
  <c r="AL101" i="6" s="1"/>
  <c r="AJ77" i="13"/>
  <c r="AJ67" i="13"/>
  <c r="L58" i="12"/>
  <c r="L19" i="17" s="1"/>
  <c r="AJ75" i="13"/>
  <c r="AJ82" i="13" s="1"/>
  <c r="AJ74" i="13"/>
  <c r="AJ81" i="13" s="1"/>
  <c r="L30" i="10"/>
  <c r="L29" i="10" s="1"/>
  <c r="AK79" i="6"/>
  <c r="AK75" i="6"/>
  <c r="AK73" i="13"/>
  <c r="AK64" i="10"/>
  <c r="AK63" i="10" s="1"/>
  <c r="AK89" i="10" s="1"/>
  <c r="AK81" i="12" s="1"/>
  <c r="AK71" i="13"/>
  <c r="AK250" i="1"/>
  <c r="L27" i="6"/>
  <c r="L22" i="6" s="1"/>
  <c r="L21" i="6" s="1"/>
  <c r="K12" i="17" l="1"/>
  <c r="D14" i="21" s="1"/>
  <c r="E14" i="21" s="1"/>
  <c r="AR78" i="12"/>
  <c r="N53" i="12" s="1"/>
  <c r="AR82" i="12"/>
  <c r="N65" i="12"/>
  <c r="L56" i="12"/>
  <c r="L17" i="17" s="1"/>
  <c r="AL87" i="6"/>
  <c r="AL86" i="6" s="1"/>
  <c r="AL85" i="6" s="1"/>
  <c r="AJ79" i="13"/>
  <c r="AJ109" i="13" s="1"/>
  <c r="L96" i="13" s="1"/>
  <c r="L37" i="6"/>
  <c r="AK77" i="13"/>
  <c r="AK67" i="13"/>
  <c r="AK78" i="6"/>
  <c r="AK77" i="6" s="1"/>
  <c r="L54" i="12"/>
  <c r="L15" i="17" s="1"/>
  <c r="AL79" i="6"/>
  <c r="AL78" i="6" s="1"/>
  <c r="AL77" i="6" s="1"/>
  <c r="AL75" i="6"/>
  <c r="AL70" i="6" s="1"/>
  <c r="AL69" i="6" s="1"/>
  <c r="AL64" i="10"/>
  <c r="AL63" i="10" s="1"/>
  <c r="AL89" i="10" s="1"/>
  <c r="AL81" i="12" s="1"/>
  <c r="AL73" i="13"/>
  <c r="AL71" i="13"/>
  <c r="AL250" i="1"/>
  <c r="AN256" i="1"/>
  <c r="AN65" i="10" s="1"/>
  <c r="AM107" i="6"/>
  <c r="AM102" i="6" s="1"/>
  <c r="AM101" i="6" s="1"/>
  <c r="AM251" i="1"/>
  <c r="AM117" i="8" s="1"/>
  <c r="AM80" i="12" s="1"/>
  <c r="AK70" i="6"/>
  <c r="AK69" i="6" s="1"/>
  <c r="AK74" i="13"/>
  <c r="AK81" i="13" s="1"/>
  <c r="AK75" i="13"/>
  <c r="AK82" i="13" s="1"/>
  <c r="K26" i="17" l="1"/>
  <c r="L9" i="19"/>
  <c r="L9" i="20"/>
  <c r="AK79" i="12"/>
  <c r="AL79" i="12"/>
  <c r="AS78" i="12"/>
  <c r="N57" i="12"/>
  <c r="N18" i="17" s="1"/>
  <c r="N152" i="1"/>
  <c r="N147" i="1" s="1"/>
  <c r="N146" i="1" s="1"/>
  <c r="F54" i="12"/>
  <c r="F15" i="17" s="1"/>
  <c r="AM87" i="6"/>
  <c r="AM86" i="6" s="1"/>
  <c r="AM85" i="6" s="1"/>
  <c r="L32" i="14"/>
  <c r="L33" i="14" s="1"/>
  <c r="N14" i="17"/>
  <c r="L69" i="12"/>
  <c r="AK79" i="13"/>
  <c r="AK109" i="13" s="1"/>
  <c r="AM75" i="6"/>
  <c r="AM79" i="6"/>
  <c r="AM73" i="13"/>
  <c r="AM64" i="10"/>
  <c r="AM63" i="10" s="1"/>
  <c r="AM89" i="10" s="1"/>
  <c r="AM81" i="12" s="1"/>
  <c r="AM71" i="13"/>
  <c r="AM250" i="1"/>
  <c r="AO256" i="1"/>
  <c r="AO65" i="10" s="1"/>
  <c r="AN107" i="6"/>
  <c r="AN102" i="6" s="1"/>
  <c r="AN101" i="6" s="1"/>
  <c r="M31" i="10"/>
  <c r="AN251" i="1"/>
  <c r="AN117" i="8" s="1"/>
  <c r="AN80" i="12" s="1"/>
  <c r="M55" i="12" s="1"/>
  <c r="M16" i="17" s="1"/>
  <c r="AL77" i="13"/>
  <c r="AL67" i="13"/>
  <c r="AL75" i="13"/>
  <c r="AL82" i="13" s="1"/>
  <c r="AL74" i="13"/>
  <c r="AL81" i="13" s="1"/>
  <c r="L10" i="19" l="1"/>
  <c r="L10" i="17"/>
  <c r="C15" i="21" s="1"/>
  <c r="L11" i="19"/>
  <c r="L12" i="19" s="1"/>
  <c r="L10" i="20"/>
  <c r="L13" i="20" s="1"/>
  <c r="L15" i="20" s="1"/>
  <c r="AT78" i="12"/>
  <c r="F69" i="12"/>
  <c r="AN87" i="6"/>
  <c r="AN86" i="6" s="1"/>
  <c r="AN85" i="6" s="1"/>
  <c r="AL79" i="13"/>
  <c r="AL109" i="13" s="1"/>
  <c r="M59" i="6"/>
  <c r="M54" i="6" s="1"/>
  <c r="M53" i="6" s="1"/>
  <c r="AP256" i="1"/>
  <c r="AP65" i="10" s="1"/>
  <c r="AO107" i="6"/>
  <c r="AO251" i="1"/>
  <c r="AO117" i="8" s="1"/>
  <c r="AO80" i="12" s="1"/>
  <c r="AM77" i="13"/>
  <c r="AM67" i="13"/>
  <c r="AM78" i="6"/>
  <c r="AM77" i="6" s="1"/>
  <c r="AN75" i="6"/>
  <c r="AN70" i="6" s="1"/>
  <c r="AN69" i="6" s="1"/>
  <c r="M30" i="10"/>
  <c r="M29" i="10" s="1"/>
  <c r="AN73" i="13"/>
  <c r="AN79" i="6"/>
  <c r="AN78" i="6" s="1"/>
  <c r="AN77" i="6" s="1"/>
  <c r="AN71" i="13"/>
  <c r="AN250" i="1"/>
  <c r="AM75" i="13"/>
  <c r="AM82" i="13" s="1"/>
  <c r="AM74" i="13"/>
  <c r="AM81" i="13" s="1"/>
  <c r="AM70" i="6"/>
  <c r="AM69" i="6" s="1"/>
  <c r="L19" i="19" l="1"/>
  <c r="L14" i="19" s="1"/>
  <c r="L25" i="17" s="1"/>
  <c r="L24" i="17"/>
  <c r="F11" i="19"/>
  <c r="F10" i="20"/>
  <c r="F13" i="20" s="1"/>
  <c r="F15" i="20" s="1"/>
  <c r="AM79" i="12"/>
  <c r="AN79" i="12"/>
  <c r="AU78" i="12"/>
  <c r="AU80" i="12"/>
  <c r="AU82" i="12"/>
  <c r="M89" i="8"/>
  <c r="M90" i="8"/>
  <c r="M39" i="6"/>
  <c r="M38" i="6" s="1"/>
  <c r="M95" i="8"/>
  <c r="AO87" i="6"/>
  <c r="AO86" i="6" s="1"/>
  <c r="AO85" i="6" s="1"/>
  <c r="AM79" i="13"/>
  <c r="AM109" i="13" s="1"/>
  <c r="M27" i="6"/>
  <c r="M22" i="6" s="1"/>
  <c r="M21" i="6" s="1"/>
  <c r="M31" i="6"/>
  <c r="M30" i="6" s="1"/>
  <c r="M29" i="6" s="1"/>
  <c r="AO73" i="13"/>
  <c r="AO79" i="6"/>
  <c r="AO75" i="6"/>
  <c r="AO64" i="10"/>
  <c r="AO63" i="10" s="1"/>
  <c r="AO89" i="10" s="1"/>
  <c r="AO81" i="12" s="1"/>
  <c r="AO71" i="13"/>
  <c r="AO250" i="1"/>
  <c r="AO102" i="6"/>
  <c r="AO101" i="6" s="1"/>
  <c r="AN64" i="10"/>
  <c r="AN63" i="10" s="1"/>
  <c r="AN89" i="10" s="1"/>
  <c r="AN81" i="12" s="1"/>
  <c r="AQ256" i="1"/>
  <c r="AQ65" i="10" s="1"/>
  <c r="AP107" i="6"/>
  <c r="AP102" i="6" s="1"/>
  <c r="AP101" i="6" s="1"/>
  <c r="AP251" i="1"/>
  <c r="AP117" i="8" s="1"/>
  <c r="AP80" i="12" s="1"/>
  <c r="AN77" i="13"/>
  <c r="AN67" i="13"/>
  <c r="M58" i="12"/>
  <c r="M19" i="17" s="1"/>
  <c r="AN74" i="13"/>
  <c r="AN81" i="13" s="1"/>
  <c r="AN75" i="13"/>
  <c r="AN82" i="13" s="1"/>
  <c r="L12" i="17" l="1"/>
  <c r="D15" i="21" s="1"/>
  <c r="E15" i="21" s="1"/>
  <c r="F24" i="17"/>
  <c r="F12" i="19"/>
  <c r="AV80" i="12"/>
  <c r="AV78" i="12"/>
  <c r="AV82" i="12"/>
  <c r="O65" i="12"/>
  <c r="AP87" i="6"/>
  <c r="AP86" i="6" s="1"/>
  <c r="AP85" i="6" s="1"/>
  <c r="M54" i="12"/>
  <c r="M15" i="17" s="1"/>
  <c r="M37" i="6"/>
  <c r="AO75" i="13"/>
  <c r="AO82" i="13" s="1"/>
  <c r="AO74" i="13"/>
  <c r="AO81" i="13" s="1"/>
  <c r="AO70" i="6"/>
  <c r="AO69" i="6" s="1"/>
  <c r="AR256" i="1"/>
  <c r="AR65" i="10" s="1"/>
  <c r="AQ251" i="1"/>
  <c r="AQ117" i="8" s="1"/>
  <c r="AQ80" i="12" s="1"/>
  <c r="AQ107" i="6"/>
  <c r="AQ102" i="6" s="1"/>
  <c r="AQ101" i="6" s="1"/>
  <c r="AW77" i="12"/>
  <c r="AO77" i="13"/>
  <c r="AO67" i="13"/>
  <c r="AP79" i="6"/>
  <c r="AP78" i="6" s="1"/>
  <c r="AP77" i="6" s="1"/>
  <c r="AP75" i="6"/>
  <c r="AP70" i="6" s="1"/>
  <c r="AP69" i="6" s="1"/>
  <c r="AP64" i="10"/>
  <c r="AP63" i="10" s="1"/>
  <c r="AP89" i="10" s="1"/>
  <c r="AP81" i="12" s="1"/>
  <c r="AP71" i="13"/>
  <c r="AP73" i="13"/>
  <c r="AP250" i="1"/>
  <c r="AN79" i="13"/>
  <c r="AN109" i="13" s="1"/>
  <c r="M96" i="13" s="1"/>
  <c r="M56" i="12"/>
  <c r="M17" i="17" s="1"/>
  <c r="AO78" i="6"/>
  <c r="AO77" i="6" s="1"/>
  <c r="L26" i="17" l="1"/>
  <c r="M9" i="20"/>
  <c r="M9" i="19"/>
  <c r="F19" i="19"/>
  <c r="F14" i="19" s="1"/>
  <c r="F25" i="17" s="1"/>
  <c r="AP79" i="12"/>
  <c r="AO79" i="12"/>
  <c r="D82" i="12"/>
  <c r="O53" i="12"/>
  <c r="O14" i="17" s="1"/>
  <c r="D14" i="17" s="1"/>
  <c r="O152" i="1"/>
  <c r="O147" i="1" s="1"/>
  <c r="O146" i="1" s="1"/>
  <c r="AQ87" i="6"/>
  <c r="AQ86" i="6" s="1"/>
  <c r="AQ85" i="6" s="1"/>
  <c r="M69" i="12"/>
  <c r="AP77" i="13"/>
  <c r="AP67" i="13"/>
  <c r="M32" i="14"/>
  <c r="M33" i="14" s="1"/>
  <c r="AX77" i="12"/>
  <c r="AW78" i="12"/>
  <c r="AW79" i="12"/>
  <c r="AW81" i="12"/>
  <c r="AW83" i="12"/>
  <c r="AR251" i="1"/>
  <c r="AR117" i="8" s="1"/>
  <c r="AR80" i="12" s="1"/>
  <c r="N55" i="12" s="1"/>
  <c r="N16" i="17" s="1"/>
  <c r="AR107" i="6"/>
  <c r="AR102" i="6" s="1"/>
  <c r="AR101" i="6" s="1"/>
  <c r="AP75" i="13"/>
  <c r="AP82" i="13" s="1"/>
  <c r="AP74" i="13"/>
  <c r="AP81" i="13" s="1"/>
  <c r="AO79" i="13"/>
  <c r="AO109" i="13" s="1"/>
  <c r="AQ79" i="6"/>
  <c r="AQ75" i="6"/>
  <c r="AQ70" i="6" s="1"/>
  <c r="AQ69" i="6" s="1"/>
  <c r="AQ73" i="13"/>
  <c r="AQ71" i="13"/>
  <c r="AQ250" i="1"/>
  <c r="M10" i="19" l="1"/>
  <c r="M10" i="17"/>
  <c r="C16" i="21" s="1"/>
  <c r="F12" i="17"/>
  <c r="D9" i="21" s="1"/>
  <c r="E9" i="21" s="1"/>
  <c r="M10" i="20"/>
  <c r="M13" i="20" s="1"/>
  <c r="M15" i="20" s="1"/>
  <c r="M11" i="19"/>
  <c r="M12" i="19" s="1"/>
  <c r="M19" i="19" s="1"/>
  <c r="M14" i="19" s="1"/>
  <c r="M25" i="17" s="1"/>
  <c r="AW80" i="12"/>
  <c r="D57" i="12"/>
  <c r="AR87" i="6"/>
  <c r="AR86" i="6" s="1"/>
  <c r="AR85" i="6" s="1"/>
  <c r="AP79" i="13"/>
  <c r="AP109" i="13" s="1"/>
  <c r="N59" i="6"/>
  <c r="N54" i="6" s="1"/>
  <c r="N53" i="6" s="1"/>
  <c r="AQ64" i="10"/>
  <c r="AQ63" i="10" s="1"/>
  <c r="AQ89" i="10" s="1"/>
  <c r="AQ81" i="12" s="1"/>
  <c r="AQ77" i="13"/>
  <c r="AQ67" i="13"/>
  <c r="AS251" i="1"/>
  <c r="AS117" i="8" s="1"/>
  <c r="AS80" i="12" s="1"/>
  <c r="AS107" i="6"/>
  <c r="AY77" i="12"/>
  <c r="AX78" i="12"/>
  <c r="AX81" i="12"/>
  <c r="AX79" i="12"/>
  <c r="AX83" i="12"/>
  <c r="AQ78" i="6"/>
  <c r="AQ77" i="6" s="1"/>
  <c r="AQ79" i="12" s="1"/>
  <c r="N31" i="10"/>
  <c r="AR75" i="6"/>
  <c r="AR70" i="6" s="1"/>
  <c r="AR69" i="6" s="1"/>
  <c r="AR79" i="6"/>
  <c r="AR78" i="6" s="1"/>
  <c r="AR77" i="6" s="1"/>
  <c r="AR73" i="13"/>
  <c r="AR71" i="13"/>
  <c r="AR250" i="1"/>
  <c r="AQ74" i="13"/>
  <c r="AQ81" i="13" s="1"/>
  <c r="AQ75" i="13"/>
  <c r="AQ82" i="13" s="1"/>
  <c r="F26" i="17" l="1"/>
  <c r="M24" i="17"/>
  <c r="M12" i="17" s="1"/>
  <c r="D16" i="21" s="1"/>
  <c r="E16" i="21" s="1"/>
  <c r="AR79" i="12"/>
  <c r="D18" i="17"/>
  <c r="AX80" i="12"/>
  <c r="N90" i="8"/>
  <c r="N95" i="8"/>
  <c r="N89" i="8"/>
  <c r="N39" i="6"/>
  <c r="N38" i="6" s="1"/>
  <c r="AS87" i="6"/>
  <c r="AS86" i="6" s="1"/>
  <c r="AS85" i="6" s="1"/>
  <c r="AR64" i="10"/>
  <c r="AR63" i="10" s="1"/>
  <c r="AR89" i="10" s="1"/>
  <c r="AR81" i="12" s="1"/>
  <c r="AQ79" i="13"/>
  <c r="AQ109" i="13" s="1"/>
  <c r="N27" i="6"/>
  <c r="N22" i="6" s="1"/>
  <c r="N21" i="6" s="1"/>
  <c r="N30" i="10"/>
  <c r="N29" i="10" s="1"/>
  <c r="AS71" i="13"/>
  <c r="AS75" i="6"/>
  <c r="AS79" i="6"/>
  <c r="AS250" i="1"/>
  <c r="AR77" i="13"/>
  <c r="AR67" i="13"/>
  <c r="N31" i="6"/>
  <c r="N30" i="6" s="1"/>
  <c r="N29" i="6" s="1"/>
  <c r="AZ77" i="12"/>
  <c r="AY78" i="12"/>
  <c r="AY79" i="12"/>
  <c r="AY81" i="12"/>
  <c r="AY83" i="12"/>
  <c r="AS64" i="10"/>
  <c r="AS63" i="10" s="1"/>
  <c r="AS89" i="10" s="1"/>
  <c r="AS81" i="12" s="1"/>
  <c r="AT251" i="1"/>
  <c r="AT117" i="8" s="1"/>
  <c r="AT80" i="12" s="1"/>
  <c r="O55" i="12" s="1"/>
  <c r="O16" i="17" s="1"/>
  <c r="AT107" i="6"/>
  <c r="AT102" i="6" s="1"/>
  <c r="AT101" i="6" s="1"/>
  <c r="N58" i="12"/>
  <c r="N19" i="17" s="1"/>
  <c r="AR74" i="13"/>
  <c r="AR81" i="13" s="1"/>
  <c r="AR75" i="13"/>
  <c r="AR82" i="13" s="1"/>
  <c r="AS102" i="6"/>
  <c r="AS101" i="6" s="1"/>
  <c r="M26" i="17" l="1"/>
  <c r="D55" i="12"/>
  <c r="AY80" i="12"/>
  <c r="P65" i="12"/>
  <c r="AT87" i="6"/>
  <c r="AT86" i="6" s="1"/>
  <c r="AT85" i="6" s="1"/>
  <c r="N56" i="12"/>
  <c r="N17" i="17" s="1"/>
  <c r="N37" i="6"/>
  <c r="AR79" i="13"/>
  <c r="AR109" i="13" s="1"/>
  <c r="N96" i="13" s="1"/>
  <c r="AT71" i="13"/>
  <c r="AT79" i="6"/>
  <c r="AT78" i="6" s="1"/>
  <c r="AT77" i="6" s="1"/>
  <c r="AT75" i="6"/>
  <c r="AT70" i="6" s="1"/>
  <c r="AT69" i="6" s="1"/>
  <c r="AT64" i="10"/>
  <c r="AT63" i="10" s="1"/>
  <c r="AT89" i="10" s="1"/>
  <c r="AT81" i="12" s="1"/>
  <c r="AT250" i="1"/>
  <c r="AU107" i="6"/>
  <c r="AU102" i="6" s="1"/>
  <c r="AU101" i="6" s="1"/>
  <c r="AU251" i="1"/>
  <c r="AU87" i="6" s="1"/>
  <c r="AU86" i="6" s="1"/>
  <c r="AU85" i="6" s="1"/>
  <c r="AS78" i="6"/>
  <c r="AS77" i="6" s="1"/>
  <c r="AS70" i="6"/>
  <c r="AS69" i="6" s="1"/>
  <c r="N54" i="12"/>
  <c r="N15" i="17" s="1"/>
  <c r="BA77" i="12"/>
  <c r="AZ78" i="12"/>
  <c r="AZ79" i="12"/>
  <c r="AZ81" i="12"/>
  <c r="AZ83" i="12"/>
  <c r="AS67" i="13"/>
  <c r="N9" i="19" l="1"/>
  <c r="N9" i="20"/>
  <c r="AS79" i="12"/>
  <c r="AT79" i="12"/>
  <c r="AZ80" i="12"/>
  <c r="D112" i="8"/>
  <c r="O89" i="8"/>
  <c r="D89" i="8" s="1"/>
  <c r="D117" i="8"/>
  <c r="O95" i="8"/>
  <c r="D95" i="8" s="1"/>
  <c r="P53" i="12"/>
  <c r="O90" i="8"/>
  <c r="D90" i="8" s="1"/>
  <c r="BB77" i="12"/>
  <c r="BA79" i="12"/>
  <c r="BA78" i="12"/>
  <c r="BA81" i="12"/>
  <c r="BA83" i="12"/>
  <c r="P58" i="12"/>
  <c r="AV251" i="1"/>
  <c r="AV87" i="6" s="1"/>
  <c r="AV107" i="6"/>
  <c r="AV68" i="13"/>
  <c r="P54" i="12"/>
  <c r="AU79" i="6"/>
  <c r="AU75" i="6"/>
  <c r="AU71" i="13"/>
  <c r="AU250" i="1"/>
  <c r="P56" i="12"/>
  <c r="D111" i="8"/>
  <c r="N32" i="14"/>
  <c r="N33" i="14" s="1"/>
  <c r="N69" i="12"/>
  <c r="P147" i="1"/>
  <c r="P146" i="1" s="1"/>
  <c r="AS109" i="13"/>
  <c r="AT67" i="13"/>
  <c r="D73" i="13"/>
  <c r="N10" i="19" l="1"/>
  <c r="N10" i="17"/>
  <c r="C17" i="21" s="1"/>
  <c r="N11" i="19"/>
  <c r="N12" i="19" s="1"/>
  <c r="N10" i="20"/>
  <c r="N13" i="20" s="1"/>
  <c r="N15" i="20" s="1"/>
  <c r="BA80" i="12"/>
  <c r="AV86" i="6"/>
  <c r="D87" i="6"/>
  <c r="O39" i="6"/>
  <c r="AT109" i="13"/>
  <c r="D74" i="13"/>
  <c r="D75" i="13"/>
  <c r="AV102" i="6"/>
  <c r="D107" i="6"/>
  <c r="O59" i="6"/>
  <c r="AU67" i="13"/>
  <c r="AV71" i="13"/>
  <c r="AV70" i="13"/>
  <c r="AV75" i="6"/>
  <c r="O27" i="6" s="1"/>
  <c r="AV79" i="6"/>
  <c r="D79" i="6" s="1"/>
  <c r="AV69" i="13"/>
  <c r="D69" i="13" s="1"/>
  <c r="AV250" i="1"/>
  <c r="AU70" i="6"/>
  <c r="AU69" i="6" s="1"/>
  <c r="D65" i="10"/>
  <c r="O31" i="10"/>
  <c r="P69" i="12"/>
  <c r="AU78" i="6"/>
  <c r="AU77" i="6" s="1"/>
  <c r="AU64" i="10"/>
  <c r="AU63" i="10" s="1"/>
  <c r="AU89" i="10" s="1"/>
  <c r="AU81" i="12" s="1"/>
  <c r="D68" i="13"/>
  <c r="BC77" i="12"/>
  <c r="BB81" i="12"/>
  <c r="BB78" i="12"/>
  <c r="BB79" i="12"/>
  <c r="BB83" i="12"/>
  <c r="N19" i="19" l="1"/>
  <c r="N14" i="19" s="1"/>
  <c r="N25" i="17" s="1"/>
  <c r="N24" i="17"/>
  <c r="AU79" i="12"/>
  <c r="BB80" i="12"/>
  <c r="G54" i="12"/>
  <c r="G15" i="17" s="1"/>
  <c r="AV67" i="13"/>
  <c r="D67" i="13" s="1"/>
  <c r="AV64" i="10"/>
  <c r="D64" i="10" s="1"/>
  <c r="O38" i="6"/>
  <c r="D39" i="6"/>
  <c r="AV85" i="6"/>
  <c r="D85" i="6" s="1"/>
  <c r="D86" i="6"/>
  <c r="O31" i="6"/>
  <c r="D31" i="6" s="1"/>
  <c r="BD77" i="12"/>
  <c r="BC78" i="12"/>
  <c r="BC81" i="12"/>
  <c r="BC79" i="12"/>
  <c r="BC83" i="12"/>
  <c r="D31" i="10"/>
  <c r="D70" i="13"/>
  <c r="AV70" i="6"/>
  <c r="D75" i="6"/>
  <c r="AV101" i="6"/>
  <c r="D101" i="6" s="1"/>
  <c r="D102" i="6"/>
  <c r="P24" i="17"/>
  <c r="P25" i="17" s="1"/>
  <c r="D71" i="13"/>
  <c r="O54" i="6"/>
  <c r="D59" i="6"/>
  <c r="O22" i="6"/>
  <c r="D27" i="6"/>
  <c r="AV78" i="6"/>
  <c r="D78" i="6" s="1"/>
  <c r="D81" i="13"/>
  <c r="AU109" i="13"/>
  <c r="N12" i="17" l="1"/>
  <c r="D17" i="21" s="1"/>
  <c r="E17" i="21" s="1"/>
  <c r="BC80" i="12"/>
  <c r="Q65" i="12"/>
  <c r="AV63" i="10"/>
  <c r="D82" i="13"/>
  <c r="G69" i="12"/>
  <c r="O30" i="10"/>
  <c r="O29" i="10" s="1"/>
  <c r="D29" i="10" s="1"/>
  <c r="D55" i="10" s="1"/>
  <c r="O30" i="6"/>
  <c r="D30" i="6" s="1"/>
  <c r="O37" i="6"/>
  <c r="D37" i="6" s="1"/>
  <c r="D38" i="6"/>
  <c r="O21" i="6"/>
  <c r="D21" i="6" s="1"/>
  <c r="D22" i="6"/>
  <c r="BE77" i="12"/>
  <c r="BD78" i="12"/>
  <c r="BD79" i="12"/>
  <c r="BD81" i="12"/>
  <c r="BD83" i="12"/>
  <c r="O58" i="12"/>
  <c r="O19" i="17" s="1"/>
  <c r="AV77" i="6"/>
  <c r="D77" i="6" s="1"/>
  <c r="D77" i="13"/>
  <c r="O53" i="6"/>
  <c r="D53" i="6" s="1"/>
  <c r="D54" i="6"/>
  <c r="D76" i="13"/>
  <c r="AV69" i="6"/>
  <c r="D70" i="6"/>
  <c r="AV109" i="13" l="1"/>
  <c r="D109" i="13" s="1"/>
  <c r="N26" i="17"/>
  <c r="G11" i="19"/>
  <c r="G10" i="20"/>
  <c r="G13" i="20" s="1"/>
  <c r="G15" i="20" s="1"/>
  <c r="AV79" i="12"/>
  <c r="D63" i="10"/>
  <c r="D89" i="10" s="1"/>
  <c r="AV89" i="10"/>
  <c r="AV81" i="12" s="1"/>
  <c r="BD80" i="12"/>
  <c r="Q56" i="12"/>
  <c r="O29" i="6"/>
  <c r="D29" i="6" s="1"/>
  <c r="D61" i="6" s="1"/>
  <c r="D30" i="10"/>
  <c r="Q54" i="12"/>
  <c r="D69" i="6"/>
  <c r="D109" i="6" s="1"/>
  <c r="Q58" i="12"/>
  <c r="Q53" i="12"/>
  <c r="BF77" i="12"/>
  <c r="BE81" i="12"/>
  <c r="BE78" i="12"/>
  <c r="BE79" i="12"/>
  <c r="BE83" i="12"/>
  <c r="G24" i="17" l="1"/>
  <c r="G12" i="19"/>
  <c r="D19" i="17"/>
  <c r="BE80" i="12"/>
  <c r="O56" i="12"/>
  <c r="O17" i="17" s="1"/>
  <c r="D17" i="17" s="1"/>
  <c r="BG77" i="12"/>
  <c r="BF81" i="12"/>
  <c r="BF78" i="12"/>
  <c r="BF79" i="12"/>
  <c r="BF83" i="12"/>
  <c r="Q69" i="12"/>
  <c r="D79" i="13"/>
  <c r="O54" i="12"/>
  <c r="O15" i="17" s="1"/>
  <c r="D15" i="17" s="1"/>
  <c r="G19" i="19" l="1"/>
  <c r="G14" i="19" s="1"/>
  <c r="BF80" i="12"/>
  <c r="BH77" i="12"/>
  <c r="BG81" i="12"/>
  <c r="BG79" i="12"/>
  <c r="BG78" i="12"/>
  <c r="BG83" i="12"/>
  <c r="O69" i="12"/>
  <c r="Q24" i="17"/>
  <c r="Q25" i="17" s="1"/>
  <c r="O96" i="13"/>
  <c r="O9" i="19" l="1"/>
  <c r="O9" i="20"/>
  <c r="D9" i="20" s="1"/>
  <c r="D14" i="19"/>
  <c r="D24" i="14" s="1"/>
  <c r="G25" i="17"/>
  <c r="O10" i="20"/>
  <c r="O11" i="19"/>
  <c r="D16" i="17"/>
  <c r="BG80" i="12"/>
  <c r="BH78" i="12"/>
  <c r="BH81" i="12"/>
  <c r="BH79" i="12"/>
  <c r="BH83" i="12"/>
  <c r="D77" i="12"/>
  <c r="O32" i="14"/>
  <c r="D96" i="13"/>
  <c r="D15" i="14" s="1"/>
  <c r="O13" i="20" l="1"/>
  <c r="O15" i="20" s="1"/>
  <c r="D15" i="20" s="1"/>
  <c r="D20" i="14" s="1"/>
  <c r="O10" i="19"/>
  <c r="D10" i="19" s="1"/>
  <c r="O10" i="17"/>
  <c r="D10" i="17" s="1"/>
  <c r="D9" i="19"/>
  <c r="G12" i="17"/>
  <c r="D10" i="21" s="1"/>
  <c r="E10" i="21" s="1"/>
  <c r="O12" i="19"/>
  <c r="D12" i="19" s="1"/>
  <c r="D11" i="19"/>
  <c r="D10" i="20"/>
  <c r="BH80" i="12"/>
  <c r="D80" i="12" s="1"/>
  <c r="R54" i="12"/>
  <c r="D54" i="12" s="1"/>
  <c r="R65" i="12"/>
  <c r="D65" i="12" s="1"/>
  <c r="O33" i="14"/>
  <c r="D32" i="14"/>
  <c r="D81" i="12"/>
  <c r="R56" i="12"/>
  <c r="D83" i="12"/>
  <c r="R58" i="12"/>
  <c r="D79" i="12"/>
  <c r="D78" i="12"/>
  <c r="R53" i="12"/>
  <c r="O24" i="17" l="1"/>
  <c r="O12" i="17" s="1"/>
  <c r="D13" i="20"/>
  <c r="G26" i="17"/>
  <c r="R69" i="12"/>
  <c r="D53" i="12"/>
  <c r="D95" i="12"/>
  <c r="D58" i="12"/>
  <c r="D56" i="12"/>
  <c r="O26" i="17" l="1"/>
  <c r="D18" i="21"/>
  <c r="E18" i="21" s="1"/>
  <c r="D24" i="17"/>
  <c r="D25" i="17"/>
  <c r="Q26" i="17"/>
  <c r="P26" i="17"/>
  <c r="D69" i="12"/>
  <c r="R24" i="17"/>
  <c r="B23" i="21" l="1"/>
  <c r="D26" i="14" s="1"/>
  <c r="B22" i="21"/>
  <c r="D12" i="17"/>
  <c r="D26" i="17" s="1"/>
  <c r="D25" i="14"/>
  <c r="R25" i="17"/>
  <c r="R26" i="17" l="1"/>
</calcChain>
</file>

<file path=xl/sharedStrings.xml><?xml version="1.0" encoding="utf-8"?>
<sst xmlns="http://schemas.openxmlformats.org/spreadsheetml/2006/main" count="3858" uniqueCount="602">
  <si>
    <t>ПРОГРАММА РЕАЛИЗАЦИИ ПРОЕКТА</t>
  </si>
  <si>
    <t>1. Параметры проекта</t>
  </si>
  <si>
    <t>1.1 Период реализации проекта</t>
  </si>
  <si>
    <t>Начало реализации проекта:</t>
  </si>
  <si>
    <t>Завершение проекта:</t>
  </si>
  <si>
    <t>Длительность проекта (мес.):</t>
  </si>
  <si>
    <t>Срок полезного использования (лет):</t>
  </si>
  <si>
    <t xml:space="preserve"> (необходимость модернизации и стоимость работ согласуются с концедентом)</t>
  </si>
  <si>
    <t xml:space="preserve"> - при планировании затрат учитывается как</t>
  </si>
  <si>
    <t>оперативном режиме по мере возникновения инцидентов</t>
  </si>
  <si>
    <t>2.1 Плановый график реализации проекта - по годам</t>
  </si>
  <si>
    <t>#</t>
  </si>
  <si>
    <t>Тип актива / работ</t>
  </si>
  <si>
    <t>Итого активов</t>
  </si>
  <si>
    <t>График реализации проекта</t>
  </si>
  <si>
    <t>кол-во</t>
  </si>
  <si>
    <t>1.1.</t>
  </si>
  <si>
    <t>1.1.1.</t>
  </si>
  <si>
    <t>1.1.1.1</t>
  </si>
  <si>
    <t>1.1.1.2</t>
  </si>
  <si>
    <t>1.1.1.3</t>
  </si>
  <si>
    <t>1.1.1.4</t>
  </si>
  <si>
    <t>1.1.1.5</t>
  </si>
  <si>
    <t>1.1.2</t>
  </si>
  <si>
    <t>1.2.</t>
  </si>
  <si>
    <t>1.3.</t>
  </si>
  <si>
    <t>1.3.1</t>
  </si>
  <si>
    <t>2.1.</t>
  </si>
  <si>
    <t>2.1.1</t>
  </si>
  <si>
    <t>Система видеонаблюдения</t>
  </si>
  <si>
    <t>2.2 Плановый график реализации проекта - по кварталам</t>
  </si>
  <si>
    <t>ГРАФИК РЕАЛИЗАЦИИ ПРОЕКТА</t>
  </si>
  <si>
    <t>I кв.</t>
  </si>
  <si>
    <t>II кв.</t>
  </si>
  <si>
    <t>III кв.</t>
  </si>
  <si>
    <t>IV кв.</t>
  </si>
  <si>
    <t>1.1.3</t>
  </si>
  <si>
    <t>год</t>
  </si>
  <si>
    <t>месяц</t>
  </si>
  <si>
    <t>день</t>
  </si>
  <si>
    <t>Начало</t>
  </si>
  <si>
    <t>Длительность</t>
  </si>
  <si>
    <t>Конец</t>
  </si>
  <si>
    <t>Активы субъекта на начало</t>
  </si>
  <si>
    <t>1. Исходные параметры</t>
  </si>
  <si>
    <t>Производитель / Модель</t>
  </si>
  <si>
    <t>руб. / 1 ед.</t>
  </si>
  <si>
    <t>1.</t>
  </si>
  <si>
    <t>1.1</t>
  </si>
  <si>
    <t>1.1.1</t>
  </si>
  <si>
    <t>1.1.4</t>
  </si>
  <si>
    <t>1.2</t>
  </si>
  <si>
    <t>2.</t>
  </si>
  <si>
    <t>2.1</t>
  </si>
  <si>
    <t>3.</t>
  </si>
  <si>
    <t>Наименование затрат</t>
  </si>
  <si>
    <t>Итого</t>
  </si>
  <si>
    <t>от первоначальной стоимости оборудования</t>
  </si>
  <si>
    <t>руб.</t>
  </si>
  <si>
    <t>руб. / год (без НДС)</t>
  </si>
  <si>
    <t>руб. / год</t>
  </si>
  <si>
    <t>руб. / квартал</t>
  </si>
  <si>
    <t>Итого (руб.), 
без НДС</t>
  </si>
  <si>
    <t>руб. / год 
(без НДС)</t>
  </si>
  <si>
    <t>1.1.2.</t>
  </si>
  <si>
    <t>1.2.1.</t>
  </si>
  <si>
    <t>1.2.1.1.</t>
  </si>
  <si>
    <t>1.3.1.1.</t>
  </si>
  <si>
    <t>2.1.1.</t>
  </si>
  <si>
    <t>Средняя стоимость нормо-часа специалиста (руб. / час)</t>
  </si>
  <si>
    <t>1.1 Затраты на приобретение оборудования ЦОД</t>
  </si>
  <si>
    <t>Наименование оборудования</t>
  </si>
  <si>
    <t>Количество (единиц)</t>
  </si>
  <si>
    <t>Стоимость за 1 ед. (руб.), без НДС</t>
  </si>
  <si>
    <t>Итого (руб.), без НДС</t>
  </si>
  <si>
    <t>2.2</t>
  </si>
  <si>
    <t>1.2 Затраты на строительные работы на сооружение ЦОД</t>
  </si>
  <si>
    <t>1.3 Затраты на СМР, ПНР оборудования ЦОД и ППО системы ФВФ</t>
  </si>
  <si>
    <t xml:space="preserve">Стоимость комплектующих для модернизации ЦОД: </t>
  </si>
  <si>
    <t>Нормо часы на СМР, ПНР</t>
  </si>
  <si>
    <t>Стоимость нормо-часа</t>
  </si>
  <si>
    <t>2. Затраты на строительство, ввод в эксплуатацию, модернизацию ЦОД системы ФВФ</t>
  </si>
  <si>
    <t>2.1 Затраты на строительство, ввод в эксплуатацию, модернизацию ЦОД системы ФВФ - по годам</t>
  </si>
  <si>
    <t>Итого за период</t>
  </si>
  <si>
    <t>2.2 Затраты на строительство, ввод в эксплуатацию, модернизацию ЦОД системы ФВФ - по кварталам</t>
  </si>
  <si>
    <t>Наменование показателя</t>
  </si>
  <si>
    <t>Значение показателя (руб./год)</t>
  </si>
  <si>
    <t>1</t>
  </si>
  <si>
    <t>2</t>
  </si>
  <si>
    <t>3</t>
  </si>
  <si>
    <t>4</t>
  </si>
  <si>
    <t>5</t>
  </si>
  <si>
    <t>6</t>
  </si>
  <si>
    <t>Тип затрат</t>
  </si>
  <si>
    <t>Затраты на электроэнергию</t>
  </si>
  <si>
    <t>Затраты на каналы связи</t>
  </si>
  <si>
    <t>РАСЧЕТ ЭКСПЛУАТАЦИОННЫХ ЗАТРАТ ДЛЯ ОБЕСПЕЧЕНИЯ РАБОТОСПОСОБНОСТИ ЦОД ПОДСИСТЕМ</t>
  </si>
  <si>
    <t>руб. / год
 (без НДС)</t>
  </si>
  <si>
    <t>Ед. измерения</t>
  </si>
  <si>
    <t>руб/кв.м</t>
  </si>
  <si>
    <t>Среднегодовые затраты на электроэнергию</t>
  </si>
  <si>
    <t>Среднегодовые затраты на каналы связи</t>
  </si>
  <si>
    <t>7</t>
  </si>
  <si>
    <t>8</t>
  </si>
  <si>
    <t>Площадь помещения</t>
  </si>
  <si>
    <t>кв.м.</t>
  </si>
  <si>
    <t>9</t>
  </si>
  <si>
    <t>10</t>
  </si>
  <si>
    <t>11</t>
  </si>
  <si>
    <t>12</t>
  </si>
  <si>
    <t>2. Расчет эксплуатационных затрат</t>
  </si>
  <si>
    <t>2.1 Эксплуатационные затраты центра мониторинга - по годам</t>
  </si>
  <si>
    <t>13</t>
  </si>
  <si>
    <t>14</t>
  </si>
  <si>
    <t>15</t>
  </si>
  <si>
    <t>2.2 Эксплуатационные затраты центра мониторинга - по кварталам</t>
  </si>
  <si>
    <t>шт.</t>
  </si>
  <si>
    <t>НДФЛ</t>
  </si>
  <si>
    <t>%</t>
  </si>
  <si>
    <t>Налоги с ФОТ</t>
  </si>
  <si>
    <t>Резервы под отпуска</t>
  </si>
  <si>
    <t>Сверхнормативные расходы на персонал (больничные и т.п.)</t>
  </si>
  <si>
    <t>Категория</t>
  </si>
  <si>
    <t>штатных ед.</t>
  </si>
  <si>
    <t>Проектный менеджер</t>
  </si>
  <si>
    <t>Секретарь</t>
  </si>
  <si>
    <t>Главный бухгалтер</t>
  </si>
  <si>
    <t>Генеральный директор</t>
  </si>
  <si>
    <t>3. ФОТ на 1-го сотрудника</t>
  </si>
  <si>
    <t>З/п после налогов</t>
  </si>
  <si>
    <t>Резерв отпуск</t>
  </si>
  <si>
    <t>Сверхнормативные</t>
  </si>
  <si>
    <t>Итого ФОТ</t>
  </si>
  <si>
    <t>руб. / мес.</t>
  </si>
  <si>
    <t>5. Плановое количество персонала - по кварталам</t>
  </si>
  <si>
    <t>6.1 Затраты на персонал - платежи НДФЛ</t>
  </si>
  <si>
    <t>6.2 Затраты на персонал - платежи страховые взносы</t>
  </si>
  <si>
    <t>2. Плановое количество персонала на конец каждого года</t>
  </si>
  <si>
    <t>2. Расчет эксплуатационных затрат на ЦОД системы фотовидеофиксации</t>
  </si>
  <si>
    <t>2.2 Эксплуатационные затраты на ЦОД системы фотовидеофиксации - по кварталам</t>
  </si>
  <si>
    <t>2.1 Эксплуатационные затраты на ЦОД системы фотовидеофиксации - по годам</t>
  </si>
  <si>
    <t>2.1 Транспортные затраты - по годам</t>
  </si>
  <si>
    <t>Система фотовидеофиксации</t>
  </si>
  <si>
    <t>2.2 Транспортные затраты - по кварталам</t>
  </si>
  <si>
    <t xml:space="preserve">Значение показателя </t>
  </si>
  <si>
    <t>РАСЧЕТ ДОПОЛНИТЕЛЬНЫХ ЗАТРАТ ПРОЕКТА</t>
  </si>
  <si>
    <t>Стоимость банковской гарантии</t>
  </si>
  <si>
    <t>Стоимость залогового обеспечения - конкурс</t>
  </si>
  <si>
    <t>*на 6 месяцев</t>
  </si>
  <si>
    <t>Страхование периферийного оборудования (новая система)</t>
  </si>
  <si>
    <t>2. База для расчета</t>
  </si>
  <si>
    <t>Сумма залога на конкурс</t>
  </si>
  <si>
    <t>*115-ФЗ предусмотрено страхование всего объекта</t>
  </si>
  <si>
    <t>3. Дополнительные затраты проекта - по годам</t>
  </si>
  <si>
    <t>Страхование периферийного оборудования</t>
  </si>
  <si>
    <t>4. Дополнительные затраты проекта - по кварталам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</si>
  <si>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</si>
  <si>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</si>
  <si>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</si>
  <si>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</si>
  <si>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</si>
  <si>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</si>
  <si>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</si>
  <si>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</si>
  <si>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</si>
  <si>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</si>
  <si>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</si>
  <si>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</si>
  <si>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</si>
  <si>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Среднегодовой дефлятор на затраты</t>
  </si>
  <si>
    <t>ед.</t>
  </si>
  <si>
    <t>Транспортные расходы</t>
  </si>
  <si>
    <t>Налог на имущество</t>
  </si>
  <si>
    <t>Дополнительные расходы</t>
  </si>
  <si>
    <t>Доля в общем количестве штрафов, %</t>
  </si>
  <si>
    <t>Размер (руб.)</t>
  </si>
  <si>
    <t>Поступления</t>
  </si>
  <si>
    <t>Концедент</t>
  </si>
  <si>
    <t>Концессионер</t>
  </si>
  <si>
    <t>Наименование</t>
  </si>
  <si>
    <t>СВОД КЛЮЧЕВЫХ ПОКАЗАТЕЛЕЙ ПРОЕКТА</t>
  </si>
  <si>
    <t>Параметр</t>
  </si>
  <si>
    <t>Налоговые платежи - налог на прибыль</t>
  </si>
  <si>
    <t>Налоговые платежи - НДФЛ</t>
  </si>
  <si>
    <t>Налоговые платежи - страховые взносы</t>
  </si>
  <si>
    <t>СВОД КЛЮЧЕВЫХ ПОКАЗАТЕЛЕЙ ПРОЕКТА (ПО ГОДАМ)</t>
  </si>
  <si>
    <t>Статья</t>
  </si>
  <si>
    <t>Значение показателя (%/лет)</t>
  </si>
  <si>
    <t>Ставка налога на имущество</t>
  </si>
  <si>
    <t>Амортизация ФВФ</t>
  </si>
  <si>
    <t>лет</t>
  </si>
  <si>
    <t>Амортизация видеонаблюдения</t>
  </si>
  <si>
    <t>Амортизация весогабарит</t>
  </si>
  <si>
    <t>Амортизация здание + сети</t>
  </si>
  <si>
    <t>2. График ввода объектов системы в эксплуатацию - амортизация</t>
  </si>
  <si>
    <t>2.1 Первоначальная стоимость</t>
  </si>
  <si>
    <t>Система ВКС и СЦ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</si>
  <si>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</si>
  <si>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</si>
  <si>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</si>
  <si>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</si>
  <si>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</si>
  <si>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</si>
  <si>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</si>
  <si>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</si>
  <si>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</si>
  <si>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</si>
  <si>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</si>
  <si>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</si>
  <si>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</si>
  <si>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</si>
  <si>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</si>
  <si>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</si>
  <si>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</si>
  <si>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</si>
  <si>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</si>
  <si>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</si>
  <si>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</si>
  <si>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</si>
  <si>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</si>
  <si>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</si>
  <si>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</si>
  <si>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</si>
  <si>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</si>
  <si>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</si>
  <si>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3. Налог на имущество</t>
  </si>
  <si>
    <t>3.1 Налог на имущество - по годам</t>
  </si>
  <si>
    <t>3.2 Налог на имущество - по кварталам</t>
  </si>
  <si>
    <t>Срок действия соглашения (эксплуатация объекта), лет</t>
  </si>
  <si>
    <t>Текущий ремонт</t>
  </si>
  <si>
    <t>Прибыль до налогообложения</t>
  </si>
  <si>
    <t>Чистая прибыль концессионера</t>
  </si>
  <si>
    <t>Оценка рентабельности проекта</t>
  </si>
  <si>
    <t>Доход концессионера</t>
  </si>
  <si>
    <t>РАСЧЕТ ПЛАТЕЖЕЙ ПО НАЛОГУ НА ИМУЩЕСТВО</t>
  </si>
  <si>
    <t>Cтоимость - накопительным итогом</t>
  </si>
  <si>
    <t>1.1.1.1.</t>
  </si>
  <si>
    <t>1.3.1.</t>
  </si>
  <si>
    <t>"Умная остановка"</t>
  </si>
  <si>
    <t>Антивандальный уличный монитор БТ-70-УЛ</t>
  </si>
  <si>
    <t>Камера IP Beward B1710DMR</t>
  </si>
  <si>
    <t>Роутер ASUS RT-N66U</t>
  </si>
  <si>
    <t>WIFI точка доступа TP-LINK CPE210 802.11n/300 Mbps</t>
  </si>
  <si>
    <t>Фотореле для уличного освещения</t>
  </si>
  <si>
    <t>Вызывная IP-панель BEWARD DS06M</t>
  </si>
  <si>
    <t>Системный блок</t>
  </si>
  <si>
    <t>Счетчик электроэнергии Нева однофазный 5 - 40А к.т. 1.0, однотарифный электронный на DIN-рейку</t>
  </si>
  <si>
    <t>Автоматический выключатель ABB 32 А</t>
  </si>
  <si>
    <t>Автоматический выключатель ABB 25 А</t>
  </si>
  <si>
    <t>Автоматический выключатель ABB 10 А</t>
  </si>
  <si>
    <t>Блок питания 5 В 2А</t>
  </si>
  <si>
    <t>Информационное табло светодиодное "Бегущая строка" ( 512*32 )</t>
  </si>
  <si>
    <t>Реле времени программируемое суточное 16А 250В кол-во времен. меток в сутки 16 в розетку DIGITOP ПРВ-1с</t>
  </si>
  <si>
    <t>Блок питания 12 В 120 Вт</t>
  </si>
  <si>
    <t>Switch TP-LINK TL-SG1008P</t>
  </si>
  <si>
    <t>Антенна Wi-fi STYX DMW-5252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</si>
  <si>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</si>
  <si>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</si>
  <si>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</si>
  <si>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</si>
  <si>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</si>
  <si>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</si>
  <si>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</si>
  <si>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</si>
  <si>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1.1.1.14</t>
  </si>
  <si>
    <t>1.1.1.15</t>
  </si>
  <si>
    <t>1.1.1.16</t>
  </si>
  <si>
    <t>1.1.1.17</t>
  </si>
  <si>
    <t>1.1.1.18</t>
  </si>
  <si>
    <t>ед. изм.</t>
  </si>
  <si>
    <t>компл.</t>
  </si>
  <si>
    <t>шт</t>
  </si>
  <si>
    <t>Кабель связи</t>
  </si>
  <si>
    <t>Кабель силовой</t>
  </si>
  <si>
    <t>Труба гибкая гофрированная 16 мм из самозатухающего ПВХ-пластиката, лёгкая со стальной протяжкой, цвет серый (RAL 7035), от -5C до +60С</t>
  </si>
  <si>
    <t>Клипса d20, упак 100 шт</t>
  </si>
  <si>
    <t>Дюбель-гвоздь 6х40, упак 200 шт</t>
  </si>
  <si>
    <t>Металлорукав d25</t>
  </si>
  <si>
    <t>Cтяжки нейлоновые неоткрывающиеся, безгалогенные (halogen free), 100x2.5мм</t>
  </si>
  <si>
    <t>Розетка для наружной проводки Bylectrica (3 вилки / 16 А)</t>
  </si>
  <si>
    <t>Тройник бытовой 3 м</t>
  </si>
  <si>
    <t>Кабель HDMI-HDMI 10 м</t>
  </si>
  <si>
    <t>USB-удлиннитель 3 м</t>
  </si>
  <si>
    <t>Щиток с дверцей 8 модулей, IP41, белый (84608)</t>
  </si>
  <si>
    <t>Корпус сварной навесной серии ST с монтажной платой, однодверный</t>
  </si>
  <si>
    <t>КОРОБКА РАСПРЕДЕЛИТЕЛЬНАЯ О/П 300Х250Х120, 12 ВЫХ., IP55(JBS300)</t>
  </si>
  <si>
    <t>Кабель ШВВП 2*1,5</t>
  </si>
  <si>
    <t>Вилка электрическая (евровилка) с заземлением черная, арт.: 8635</t>
  </si>
  <si>
    <t>Коробка распаячная 100х100</t>
  </si>
  <si>
    <t>Клеммник IEK ЗВИ-5</t>
  </si>
  <si>
    <t>Клеммник WAGO 5-й с зажимным механизмом</t>
  </si>
  <si>
    <t>Лента светодиодная</t>
  </si>
  <si>
    <t xml:space="preserve">Профиль угловой алюминиевый </t>
  </si>
  <si>
    <t>Изолента</t>
  </si>
  <si>
    <t>Саморезы  разные</t>
  </si>
  <si>
    <t>Уголок 60х60</t>
  </si>
  <si>
    <t>Уголок мебельный 40х40</t>
  </si>
  <si>
    <t>Трос 2мм</t>
  </si>
  <si>
    <t>Талреп</t>
  </si>
  <si>
    <t xml:space="preserve">Зажим для троса </t>
  </si>
  <si>
    <t>Винт-кольцо с дюбелем d12</t>
  </si>
  <si>
    <t>Коннектор RJ-45</t>
  </si>
  <si>
    <t>Патч-корд UTP cat/ 5e 1,5 м</t>
  </si>
  <si>
    <t>Розетка USB антивандальная</t>
  </si>
  <si>
    <t>Обогреватель инфракрасный 600 Вт</t>
  </si>
  <si>
    <t>Доска палубная АВ 28х120х2000мм 4шт</t>
  </si>
  <si>
    <t>Заглушка для профиля AN-P325</t>
  </si>
  <si>
    <t>Кроншнейн для лавки L=600мм окраш</t>
  </si>
  <si>
    <t>Уголок мет 100 . со скобой (крепление монитора)</t>
  </si>
  <si>
    <t>1.1.1.19</t>
  </si>
  <si>
    <t>1.1.1.20</t>
  </si>
  <si>
    <t>1.1.1.21</t>
  </si>
  <si>
    <t>1.1.1.22</t>
  </si>
  <si>
    <t>1.1.1.23</t>
  </si>
  <si>
    <t>1.1.1.24</t>
  </si>
  <si>
    <t>1.1.1.25</t>
  </si>
  <si>
    <t>1.1.1.26</t>
  </si>
  <si>
    <t>1.1.1.27</t>
  </si>
  <si>
    <t>1.1.1.28</t>
  </si>
  <si>
    <t>1.1.1.29</t>
  </si>
  <si>
    <t>1.1.1.30</t>
  </si>
  <si>
    <t>1.1.1.31</t>
  </si>
  <si>
    <t>1.1.1.32</t>
  </si>
  <si>
    <t>1.1.1.33</t>
  </si>
  <si>
    <t>1.1.1.34</t>
  </si>
  <si>
    <t>1.1.1.35</t>
  </si>
  <si>
    <t>1.1.1.36</t>
  </si>
  <si>
    <t>1.1.1.37</t>
  </si>
  <si>
    <t>1.1.1.38</t>
  </si>
  <si>
    <t>1.1.1.39</t>
  </si>
  <si>
    <t>1.1.1.40</t>
  </si>
  <si>
    <t>1.1.1.41</t>
  </si>
  <si>
    <t>1.1.1.42</t>
  </si>
  <si>
    <t>1.1.1.43</t>
  </si>
  <si>
    <t>1.1.1.44</t>
  </si>
  <si>
    <t>1.1.1.45</t>
  </si>
  <si>
    <t>1.1.1.46</t>
  </si>
  <si>
    <t>1.1.1.47</t>
  </si>
  <si>
    <t>1.1.1.48</t>
  </si>
  <si>
    <t>1.1.1.49</t>
  </si>
  <si>
    <t>1.1.1.50</t>
  </si>
  <si>
    <t>1.1.1.51</t>
  </si>
  <si>
    <t>1.1.1.52</t>
  </si>
  <si>
    <t>1.1.1.53</t>
  </si>
  <si>
    <t>1.1.1.54</t>
  </si>
  <si>
    <t>1.1.1.55</t>
  </si>
  <si>
    <t>м</t>
  </si>
  <si>
    <t>упак</t>
  </si>
  <si>
    <t>кг</t>
  </si>
  <si>
    <t>Услуги манипулятора для вывоза старых остановок</t>
  </si>
  <si>
    <t>Строительно-монтажные работы</t>
  </si>
  <si>
    <t>Пуско-наладочные работы</t>
  </si>
  <si>
    <t>Благоустройство</t>
  </si>
  <si>
    <t>2. Предпосылки - модернизация / ремонт</t>
  </si>
  <si>
    <t>Затраты на СМР и ПНР</t>
  </si>
  <si>
    <t>2. Затраты на СМР и ПНР  - по годам</t>
  </si>
  <si>
    <t>3. Затраты на СМР и ПНР  - по кварталам</t>
  </si>
  <si>
    <t>Валовые поступления</t>
  </si>
  <si>
    <t>Доход концессионера, руб.</t>
  </si>
  <si>
    <t>Процент от суммы дохода, поступающий Концессионеру, %</t>
  </si>
  <si>
    <t>Процент от суммы дохода, поступающий Концеденту, %</t>
  </si>
  <si>
    <t>Остановочные комлексы, шт.</t>
  </si>
  <si>
    <t>Торговые аппараты, шт.</t>
  </si>
  <si>
    <t>Реклама, шт.</t>
  </si>
  <si>
    <t>Доход концедента, руб.</t>
  </si>
  <si>
    <t>мес.</t>
  </si>
  <si>
    <t>руб./год</t>
  </si>
  <si>
    <t>Поступления от вендинга (один вендинговый аппарат)</t>
  </si>
  <si>
    <t>руб./мес</t>
  </si>
  <si>
    <t>IT-специалист</t>
  </si>
  <si>
    <t>Инженер по системе мониторинга</t>
  </si>
  <si>
    <t>Менеджер по продажам</t>
  </si>
  <si>
    <t>Итого за период, с НДС</t>
  </si>
  <si>
    <t>Доходы концедента</t>
  </si>
  <si>
    <t>2.1 Эксплуатационные затраты - по годам</t>
  </si>
  <si>
    <t>2.2 Эксплуатационные затраты - по кварталам</t>
  </si>
  <si>
    <t>ТО</t>
  </si>
  <si>
    <t>Для расчета ежемесячных выплат по ссуде:</t>
  </si>
  <si>
    <t>Для расчета остатка суммы основного долга:</t>
  </si>
  <si>
    <t>Ставка, % годовых</t>
  </si>
  <si>
    <t>Период</t>
  </si>
  <si>
    <t>квартал</t>
  </si>
  <si>
    <t>Срок кредита</t>
  </si>
  <si>
    <t>Месяц</t>
  </si>
  <si>
    <t>Ставка за период</t>
  </si>
  <si>
    <t>Квартал</t>
  </si>
  <si>
    <t>Общее число периодов платежей по аннуитету</t>
  </si>
  <si>
    <t>Номер периода</t>
  </si>
  <si>
    <t>Сумма кредита</t>
  </si>
  <si>
    <t>Всего периодов</t>
  </si>
  <si>
    <t>Год</t>
  </si>
  <si>
    <t>Ссуда в конце срока</t>
  </si>
  <si>
    <t>Тип ( "0"-выплата должна производиться в конце периода;
"1" - выплата должна производиться в начале периода)</t>
  </si>
  <si>
    <t>РАСЧЕТ 1
(Выплаты производятся по периодам, равными долями. Начисление процентов производится на остаток задолженности по основному долгу)</t>
  </si>
  <si>
    <t>ИСХОДНЫЕ ДАННЫЕ</t>
  </si>
  <si>
    <t>Значение</t>
  </si>
  <si>
    <t>Срок кредита, год</t>
  </si>
  <si>
    <t>Сумма кредита, руб.</t>
  </si>
  <si>
    <t>Регулярность погашения</t>
  </si>
  <si>
    <t>"+" - из банка</t>
  </si>
  <si>
    <t>"-" - в банк</t>
  </si>
  <si>
    <t>Период по порядку</t>
  </si>
  <si>
    <t>Сумма платежа в рублях</t>
  </si>
  <si>
    <t>Остаток задолженности по кредиту</t>
  </si>
  <si>
    <t>По основному долгу</t>
  </si>
  <si>
    <t>По процентам</t>
  </si>
  <si>
    <t>Итоги по Расчету 1:</t>
  </si>
  <si>
    <t>Итого выплаченная сумма основного долга по кредиту</t>
  </si>
  <si>
    <t>Итого выплаченная сумма процентов по кредиту</t>
  </si>
  <si>
    <t>Общая сумма по кредиту с учетом процентов</t>
  </si>
  <si>
    <t>Заемные средства</t>
  </si>
  <si>
    <t>Выплаты в пользу концедента</t>
  </si>
  <si>
    <t>2. Расчет эксплуатационных затрат на проект</t>
  </si>
  <si>
    <t>Предельный объем инвестиций в создание Объекта Концессионного соглашения, в том числе:</t>
  </si>
  <si>
    <t>Поступающая сумма, руб.</t>
  </si>
  <si>
    <t>Выплаты концеденту</t>
  </si>
  <si>
    <t xml:space="preserve"> - планирование затрат на ЗИП расcчитывается как</t>
  </si>
  <si>
    <t>Среднегодовое количество дней/месяцев</t>
  </si>
  <si>
    <t>Итого, руб. с НДС</t>
  </si>
  <si>
    <t>3.1</t>
  </si>
  <si>
    <t>3.1.1</t>
  </si>
  <si>
    <t>Затраты на содержание оборудования</t>
  </si>
  <si>
    <t>Затраты на получение доступа к стороннему ПО, для контроля за движением общественного транспорта, Безопасный регион, тревожная кнопка</t>
  </si>
  <si>
    <t>руб./компл.</t>
  </si>
  <si>
    <t>Банковская гарантия 5% от суммы инвестиций</t>
  </si>
  <si>
    <t>Плата Концедента</t>
  </si>
  <si>
    <t>руб./квартал</t>
  </si>
  <si>
    <t>Значение показателя</t>
  </si>
  <si>
    <t>Собственные средства</t>
  </si>
  <si>
    <t xml:space="preserve">Заемные средства </t>
  </si>
  <si>
    <t xml:space="preserve">Модернизация </t>
  </si>
  <si>
    <t>Проектно-изыскательские работы (руб., с НДС)</t>
  </si>
  <si>
    <t>6.1</t>
  </si>
  <si>
    <t>Возможные поступления от рекламы (одно место) в размере 100%</t>
  </si>
  <si>
    <t>6.2</t>
  </si>
  <si>
    <t>Фактические поступления от рекламы (одно место) с учетом предоставления 10% времени для социальной рекламы или оповещения</t>
  </si>
  <si>
    <t>Поступления от рекламы (одно место):</t>
  </si>
  <si>
    <t>Остановочные пункты, модернизированные в рамках проекта:</t>
  </si>
  <si>
    <t>1. Остановочные пункты</t>
  </si>
  <si>
    <t>Остановочные пункты:</t>
  </si>
  <si>
    <t>Проектирование остановочных пунктов</t>
  </si>
  <si>
    <t xml:space="preserve">График модернизации остановочных пунктов </t>
  </si>
  <si>
    <t>График текущего ремонта остановочных пунктов</t>
  </si>
  <si>
    <t>Эксплуатация остановочных пунктов</t>
  </si>
  <si>
    <t>Остановочные пункты, в том числе:</t>
  </si>
  <si>
    <t>Остановочные пункты</t>
  </si>
  <si>
    <t>Остановочный пункт</t>
  </si>
  <si>
    <t>Остановочный понкт</t>
  </si>
  <si>
    <t>Остановочные пункты, переданные в эксплуатацию:</t>
  </si>
  <si>
    <t>1.2 Количество остановочных пунктов в рамках проекта</t>
  </si>
  <si>
    <t>Модернизация остановочных пунктов:</t>
  </si>
  <si>
    <t xml:space="preserve"> - модернизация остановочных пунктов проводится через 4-5 лет с момента ввода в эксплуатацию</t>
  </si>
  <si>
    <t>процент от первоначальной стоимости остановочных пунктов</t>
  </si>
  <si>
    <t>Текущий ремонт остановочных пунктов:</t>
  </si>
  <si>
    <t xml:space="preserve"> - текущий ремонт остановочных пунктов проводится в</t>
  </si>
  <si>
    <t>2. Плановый график ввода в эксплуатацию и модернизации остановочных пунктов</t>
  </si>
  <si>
    <t>График ввода остановочных пунктов в эксплуатацию:</t>
  </si>
  <si>
    <t>Поступления от вендинга (один остановочный пункт)</t>
  </si>
  <si>
    <t>Количество вендинговых аппаратов на один остановочный пункт</t>
  </si>
  <si>
    <t>Количество остановочных пунктов</t>
  </si>
  <si>
    <t>Поступления от рекламы (на один остановочный пункт)</t>
  </si>
  <si>
    <t>Тип пункта</t>
  </si>
  <si>
    <t>Остановочный пункт в сборе 5400х2200</t>
  </si>
  <si>
    <t>Затраты на проектирование остановочных пунктов</t>
  </si>
  <si>
    <t>Модернизация пунктов (новая инфраструктура)</t>
  </si>
  <si>
    <t>3. Затраты на приобретение, модернизацию, и ремонт остановочных пунктов - по годам</t>
  </si>
  <si>
    <t>4. Затраты на приобретение, модернизацию, ремонт, перемещение пунктов - по кварталам</t>
  </si>
  <si>
    <t>Затраты на получение доступа к стороннему ПО, для контроля за движением общественного транспорта, Безопасный регион, тревожная кнопка (на один пункт)</t>
  </si>
  <si>
    <t>ТО остановочных пунктов</t>
  </si>
  <si>
    <t>Объем инвестиций в создание элементов обустройства автомобильных дорог (остановочных пунктов) в количестве 48 единиц</t>
  </si>
  <si>
    <t>2. Расчет капитальных затрат</t>
  </si>
  <si>
    <t>2.1 Капитальные затраты центра мониторинга - по годам</t>
  </si>
  <si>
    <t>2.2 Капитальные затраты центра мониторинга - по кварталам</t>
  </si>
  <si>
    <t>Приложение №4
к Концессионному соглашению 
по созданию и эксплуатации технологического комплекса состоящего из элементов обустройства автомобильных дорог (остановочных пунктов) для обеспечения комфортного и безопасного нахождения жителей и гостей города на остановочных пунктах в период ожидания общественного транспорта на территории городского округа Химки Московской области</t>
  </si>
  <si>
    <t>ФИНАНСОВАЯ МОДЕЛЬ</t>
  </si>
  <si>
    <t>Услуги манипулятора для вывоза старых остановок, за ед.</t>
  </si>
  <si>
    <t>Строительно-монтажные работы, за ед.</t>
  </si>
  <si>
    <t>Пуско-наладочные работы, за ед.</t>
  </si>
  <si>
    <t>Благоустройство, за ед.</t>
  </si>
  <si>
    <t>Затраты на приобретение комплектующих остановочных пунктов</t>
  </si>
  <si>
    <t>Затраты на ПИР</t>
  </si>
  <si>
    <t>Модернизация остановочных пунктов</t>
  </si>
  <si>
    <t>Текущий ремонт остановочных пунктов</t>
  </si>
  <si>
    <t>Экспуатационне расходы остановочных пунктов</t>
  </si>
  <si>
    <t>Затраты на реконструкцию или модернизацию помещения ЕПУ (инженерно-техническое обследование, разработка и согласование ПД, работы по реконструкции или модернизации, включая мероприятия по переустройству, изменению технологического и функционального назначения)</t>
  </si>
  <si>
    <t>Затраты на реконструкцию или модернизацию ЕПУ (оснащение Помещения ЕПУ необходимым серверным оборудованием, инженерными сетями и системами и т.д.)</t>
  </si>
  <si>
    <t>Эксплуатационные расходы ЕПУ</t>
  </si>
  <si>
    <t>Модернизация остановочных пунктов в процессе эксплуатации</t>
  </si>
  <si>
    <t>Транспортные расходы, от стоимости СМР</t>
  </si>
  <si>
    <t>Транспортные расходы на СМР ЕПУ</t>
  </si>
  <si>
    <t xml:space="preserve">Объем инвестиций в реконстукцию или модернизацию помещения ЕПУ </t>
  </si>
  <si>
    <t>Налоговые платежи НДС, 18%</t>
  </si>
  <si>
    <t>руб. / год (с НДС)</t>
  </si>
  <si>
    <t>Количество выездов в квартал, за ед. ОП (остановочный пункт)</t>
  </si>
  <si>
    <t>Расходы на оплату по договору с транспортной компанией по предоставлению транспортного средства с экипажем, за ед. ТС на ед. ОП (остановочный пункт)</t>
  </si>
  <si>
    <t>руб/выезд/ОП</t>
  </si>
  <si>
    <t>1. Исходные параметры, с НДС</t>
  </si>
  <si>
    <t>РАСЧЕТ ТРАНСПОРТНЫХ ЗАТРАТ, с НДС</t>
  </si>
  <si>
    <t>2. Расчет транспортных затрат, с НДС</t>
  </si>
  <si>
    <t>Техническое обслуживание ОП</t>
  </si>
  <si>
    <t>РАСЧЕТ ЗАТРАТ НА ПИР, ПРИОБРЕТЕНИЕ, СМР И ПНР ОСТАНОВОЧНЫХ ПУНКТОВ, с НДС</t>
  </si>
  <si>
    <t>Стоимость - 2017 г. 
(с НДС)</t>
  </si>
  <si>
    <t>Проектирование остановочного пункта (руб., с НДС)</t>
  </si>
  <si>
    <t>руб. / год 
(с НДС)</t>
  </si>
  <si>
    <t>РАСЧЕТ ЗАТРАТ НА СМР И ПНР ОСТАНОВОЧНЫХ ПУНКТОВ, с НДС</t>
  </si>
  <si>
    <t>РАСЧЕТ ЭКСПЛУАТАЦИОННЫХ ЗАТРАТ, с НДС</t>
  </si>
  <si>
    <t>Среднегодовые затраты на электроэнергию (договор с энергоснабжающей организацией) - на 1 остановочный пункт</t>
  </si>
  <si>
    <t>Среднегодовые затраты на каналы связи (договор с оператором связи) - на 1 остановочный пункт</t>
  </si>
  <si>
    <t>Среднегодовые затраты на содержание и обслуживание остановочных пунктов (уборка, вывоз мусора и т.д.) (договор с эксплуатирующей организацией)</t>
  </si>
  <si>
    <t>ЦОД. РАСЧЕТ КАПИТАЛЬНЫХ ЗАТРАТ (CAPEX), с НДС</t>
  </si>
  <si>
    <t>руб. / год (НДС не облагается)</t>
  </si>
  <si>
    <t>РАСЧЕТ ЗАТРАТ НА ПЕРСОНАЛ, НДС не облагается</t>
  </si>
  <si>
    <t>ПРОГНОЗ ВАЛОВЫХ ПОСТУПЛЕНИЙ, с НДС</t>
  </si>
  <si>
    <t>1.1 Средневзвешенные показатели, с НДС</t>
  </si>
  <si>
    <t>2. Расчет валовых поступлений проекта - по кварталам, с НДС</t>
  </si>
  <si>
    <t>3. Расчет дохода концедента и концессионера по годам, с НДС</t>
  </si>
  <si>
    <t>4. Расчет дохода концедента и концессионера по кварталам, с НДС</t>
  </si>
  <si>
    <t>1. Свод капитальных затрат проекта - по годам, с НДС</t>
  </si>
  <si>
    <t>СВОД КАПИТАЛЬНЫХ И ЭКСПЛУАТАЦИОННЫХ ЗАТРАТ ПРОЕКТА, с НДС</t>
  </si>
  <si>
    <t>2. Свод капитальных затрат проекта - по кварталам, с НДС</t>
  </si>
  <si>
    <t>3. Свод эксплуатационных затрат проекта (OPEX) - по годам, с НДС</t>
  </si>
  <si>
    <t>4. Свод эксплуатационных затрат проекта (OPEX) - по кварталам, с НДС</t>
  </si>
  <si>
    <t>РАСЧЕТ НАЛОГА НА ПРИБЫЛЬ</t>
  </si>
  <si>
    <t>НДС к оплате</t>
  </si>
  <si>
    <t>РАСЧЕТ НАЛОГА НА ДОБАВЛЕННУЮ СТОИМОСТЬ</t>
  </si>
  <si>
    <t>Капитальные и эксплуатационные затраты</t>
  </si>
  <si>
    <t>НДС к возмещению на капитальные и эксплуатационные затраты</t>
  </si>
  <si>
    <t>Выручка (приход концессионера)</t>
  </si>
  <si>
    <t>НДС на выручку (приход концессионера)</t>
  </si>
  <si>
    <t>1. Расчет налога на прибыль, 20%</t>
  </si>
  <si>
    <t>1. Расчет НДС, 18%</t>
  </si>
  <si>
    <t>4. Затраты на персонал - по годам, с НДФЛ и страховыми взносами</t>
  </si>
  <si>
    <t>6. Затраты на персонал - по кварталам, с НДФЛ и страховыми взносами</t>
  </si>
  <si>
    <t>Расходы на персонал, с НДФЛ и страховыми взносами</t>
  </si>
  <si>
    <t>Обслуживание заемных денег (проценты по кредиту)</t>
  </si>
  <si>
    <t>3 квартал 2018</t>
  </si>
  <si>
    <t>4 квартал 2018</t>
  </si>
  <si>
    <t>1 квартал 2019</t>
  </si>
  <si>
    <t>2 квартал 2019</t>
  </si>
  <si>
    <t>3 квартал 2019</t>
  </si>
  <si>
    <t>4 квартал 2019</t>
  </si>
  <si>
    <t>1 квартал 2020</t>
  </si>
  <si>
    <t>2 квартал 2020</t>
  </si>
  <si>
    <t>3 квартал 2020</t>
  </si>
  <si>
    <t>4 квартал 2020</t>
  </si>
  <si>
    <t>1 квартал 2021</t>
  </si>
  <si>
    <t>2 квартал 2021</t>
  </si>
  <si>
    <t>3 квартал 2021</t>
  </si>
  <si>
    <t>4 квартал 2021</t>
  </si>
  <si>
    <t>1 квартал 2022</t>
  </si>
  <si>
    <t>1 квартал 2023</t>
  </si>
  <si>
    <t>1 квартал 2024</t>
  </si>
  <si>
    <t>1 квартал 2025</t>
  </si>
  <si>
    <t>1 квартал 2026</t>
  </si>
  <si>
    <t>2 квартал 2022</t>
  </si>
  <si>
    <t>3 квартал 2022</t>
  </si>
  <si>
    <t>4 квартал 2022</t>
  </si>
  <si>
    <t>2 квартал 2023</t>
  </si>
  <si>
    <t>3 квартал 2023</t>
  </si>
  <si>
    <t>4 квартал 2023</t>
  </si>
  <si>
    <t>2 квартал 2024</t>
  </si>
  <si>
    <t>3 квартал 2024</t>
  </si>
  <si>
    <t>4 квартал 2024</t>
  </si>
  <si>
    <t>2 квартал 2025</t>
  </si>
  <si>
    <t>3 квартал 2025</t>
  </si>
  <si>
    <t>4 квартал 2025</t>
  </si>
  <si>
    <t>2 квартал 2026</t>
  </si>
  <si>
    <t>Налог на прибыль, 20%</t>
  </si>
  <si>
    <t>Капитальные затраты на ЕПУ и остановочные пункты</t>
  </si>
  <si>
    <t>НДС, 18%</t>
  </si>
  <si>
    <t>1. Оценка рентабельности проекта, с НДС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</si>
  <si>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</si>
  <si>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</si>
  <si>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</si>
  <si>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</si>
  <si>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</si>
  <si>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</si>
  <si>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</si>
  <si>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</si>
  <si>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</si>
  <si>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</si>
  <si>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Итого за период проекта, руб.
 (с НДС)</t>
  </si>
  <si>
    <t>Дисконтированный доход, чистый дисконтированный доход, индекс рентабельности</t>
  </si>
  <si>
    <t>Период, год</t>
  </si>
  <si>
    <t>Первоначальные затраты, IC</t>
  </si>
  <si>
    <t>Денежный доход, руб.</t>
  </si>
  <si>
    <t>Денежный расход, руб.</t>
  </si>
  <si>
    <t>Денежный поток (Cash Flow), руб.</t>
  </si>
  <si>
    <t>IC (Invest Capital первоначальный затраченный инвестиционный капитал)</t>
  </si>
  <si>
    <t>NPV (Net Present Value, чистый дисконтируемый доход, чистая приведенная стоимость)</t>
  </si>
  <si>
    <t>IRR (внутренняя норма доходности)</t>
  </si>
  <si>
    <t>Оплата основного долга кредита</t>
  </si>
  <si>
    <t>2.13</t>
  </si>
  <si>
    <t>r (ставка дисконтирования для расходной части, годовых) =</t>
  </si>
  <si>
    <t>r1 (ставка дисконтирования для доходной части, годовых) =</t>
  </si>
  <si>
    <t>руб.  (с НДС)</t>
  </si>
  <si>
    <t>руб. (с НДС)</t>
  </si>
  <si>
    <t>руб.(с НДС)</t>
  </si>
  <si>
    <t>ЕПУ. РАСЧЕТ ЭКСПЛУАТАЦИОННЫХ ЗАТРАТ (OPEX), с НДС</t>
  </si>
  <si>
    <t>Приведенная стоимость чистых поступлений денежных средств (NPV), руб.</t>
  </si>
  <si>
    <t>Капитальные / Операционные расходы</t>
  </si>
  <si>
    <t>Величина ежеквартальных равновеликих выплат по ссуде: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</si>
</sst>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_);_(* \(#,##0\);_(* &quot;-&quot;_);_(@_)"/>
    <numFmt numFmtId="166" formatCode="###0;\-###0;&quot;-&quot;\ "/>
    <numFmt numFmtId="167" formatCode="#,##0;\-#,##0;&quot;-&quot;\ "/>
    <numFmt numFmtId="168" formatCode="#,##0.0"/>
    <numFmt numFmtId="169" formatCode="0.0%"/>
    <numFmt numFmtId="170" formatCode="_-* #,##0_)_-;\-* \(#,##0\)_-;_-* &quot;-&quot;_)_-;_-@_-"/>
    <numFmt numFmtId="171" formatCode="####;####;\-"/>
    <numFmt numFmtId="172" formatCode="0.0"/>
    <numFmt numFmtId="173" formatCode="#,###;#,###;&quot;-&quot;"/>
    <numFmt numFmtId="174" formatCode="####;####;&quot;-&quot;"/>
    <numFmt numFmtId="175" formatCode="#,###.00;#,###.00;&quot;-&quot;"/>
    <numFmt numFmtId="176" formatCode="_(* #,##0.00_);_(* \(#,##0.00\);_(* &quot;-&quot;_);_(@_)"/>
    <numFmt numFmtId="177" formatCode="#,###.##;#,###.##;&quot;-&quot;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#,##0.00_р_."/>
    <numFmt numFmtId="181" formatCode="#,##0.00\ &quot;₽&quot;"/>
    <numFmt numFmtId="182" formatCode="#,##0.00&quot;р.&quot;;[Red]\-#,##0.00&quot;р.&quot;"/>
    <numFmt numFmtId="183" formatCode="0.0000"/>
    <numFmt numFmtId="184" formatCode="0.00000"/>
    <numFmt numFmtId="185" formatCode="_-\ #,##0.00_._-;\-\ #,##0.00_р_._-;_-* &quot;-&quot;??_р_._-;_-@_-"/>
    <numFmt numFmtId="186" formatCode="#,##0.00&quot;р.&quot;"/>
    <numFmt numFmtId="187" formatCode="_-* #,##0.00\ _р_._-;\-* #,##0.00\ _р_._-;_-* &quot;-&quot;\ _р_.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6"/>
      <color rgb="FFC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u val="singleAccounting"/>
      <sz val="11"/>
      <name val="Arial"/>
      <family val="2"/>
      <charset val="204"/>
    </font>
    <font>
      <sz val="11"/>
      <color theme="0" tint="-0.249977111117893"/>
      <name val="Arial"/>
      <family val="2"/>
      <charset val="204"/>
    </font>
    <font>
      <sz val="11"/>
      <color theme="0" tint="-0.249977111117893"/>
      <name val="Calibri"/>
      <family val="2"/>
      <charset val="204"/>
      <scheme val="minor"/>
    </font>
    <font>
      <b/>
      <sz val="11"/>
      <color rgb="FF000066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0000FF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u val="singleAccounting"/>
      <sz val="10"/>
      <name val="Arial"/>
      <family val="2"/>
      <charset val="204"/>
    </font>
    <font>
      <u val="singleAccounting"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rgb="FFC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 tint="-0.34998626667073579"/>
        <bgColor auto="1"/>
      </patternFill>
    </fill>
    <fill>
      <patternFill patternType="mediumGray">
        <fgColor theme="5" tint="0.59996337778862885"/>
        <bgColor auto="1"/>
      </patternFill>
    </fill>
    <fill>
      <patternFill patternType="mediumGray">
        <fgColor theme="0" tint="-0.34998626667073579"/>
        <bgColor theme="0"/>
      </patternFill>
    </fill>
    <fill>
      <patternFill patternType="mediumGray">
        <fgColor theme="0" tint="-0.34998626667073579"/>
        <bgColor theme="0" tint="-4.9989318521683403E-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theme="0" tint="-0.3499862666707357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theme="5" tint="0.59996337778862885"/>
        <bgColor rgb="FF92D05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7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501">
    <xf numFmtId="0" fontId="0" fillId="0" borderId="0" xfId="0"/>
    <xf numFmtId="0" fontId="1" fillId="2" borderId="0" xfId="0" applyFont="1" applyFill="1"/>
    <xf numFmtId="0" fontId="3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165" fontId="8" fillId="2" borderId="0" xfId="0" applyNumberFormat="1" applyFont="1" applyFill="1"/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right"/>
    </xf>
    <xf numFmtId="165" fontId="6" fillId="6" borderId="1" xfId="0" applyNumberFormat="1" applyFont="1" applyFill="1" applyBorder="1" applyAlignment="1" applyProtection="1">
      <alignment horizontal="right"/>
    </xf>
    <xf numFmtId="165" fontId="6" fillId="6" borderId="1" xfId="0" applyNumberFormat="1" applyFont="1" applyFill="1" applyBorder="1" applyAlignment="1" applyProtection="1">
      <alignment horizontal="left"/>
    </xf>
    <xf numFmtId="49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 applyAlignment="1">
      <alignment horizontal="right"/>
    </xf>
    <xf numFmtId="173" fontId="7" fillId="7" borderId="1" xfId="0" applyNumberFormat="1" applyFont="1" applyFill="1" applyBorder="1" applyAlignment="1" applyProtection="1">
      <alignment horizontal="center"/>
    </xf>
    <xf numFmtId="173" fontId="7" fillId="8" borderId="1" xfId="0" applyNumberFormat="1" applyFont="1" applyFill="1" applyBorder="1" applyAlignment="1" applyProtection="1">
      <alignment horizontal="center"/>
    </xf>
    <xf numFmtId="0" fontId="0" fillId="0" borderId="0" xfId="0" applyFont="1"/>
    <xf numFmtId="0" fontId="9" fillId="2" borderId="0" xfId="0" applyFont="1" applyFill="1"/>
    <xf numFmtId="0" fontId="9" fillId="2" borderId="0" xfId="0" applyNumberFormat="1" applyFont="1" applyFill="1"/>
    <xf numFmtId="16" fontId="4" fillId="2" borderId="0" xfId="0" applyNumberFormat="1" applyFont="1" applyFill="1"/>
    <xf numFmtId="0" fontId="4" fillId="2" borderId="0" xfId="0" applyFont="1" applyFill="1" applyAlignment="1">
      <alignment horizontal="right"/>
    </xf>
    <xf numFmtId="14" fontId="5" fillId="2" borderId="0" xfId="0" applyNumberFormat="1" applyFont="1" applyFill="1"/>
    <xf numFmtId="0" fontId="10" fillId="2" borderId="0" xfId="0" applyFont="1" applyFill="1"/>
    <xf numFmtId="0" fontId="0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7" fillId="2" borderId="0" xfId="0" applyFont="1" applyFill="1" applyAlignment="1">
      <alignment horizontal="right"/>
    </xf>
    <xf numFmtId="9" fontId="7" fillId="2" borderId="0" xfId="0" applyNumberFormat="1" applyFont="1" applyFill="1"/>
    <xf numFmtId="0" fontId="7" fillId="2" borderId="0" xfId="0" applyFont="1" applyFill="1" applyBorder="1"/>
    <xf numFmtId="0" fontId="7" fillId="0" borderId="0" xfId="0" applyFont="1" applyFill="1" applyBorder="1"/>
    <xf numFmtId="165" fontId="6" fillId="6" borderId="1" xfId="0" applyNumberFormat="1" applyFont="1" applyFill="1" applyBorder="1" applyAlignment="1" applyProtection="1">
      <alignment horizontal="right"/>
      <protection hidden="1"/>
    </xf>
    <xf numFmtId="165" fontId="6" fillId="6" borderId="1" xfId="0" applyNumberFormat="1" applyFont="1" applyFill="1" applyBorder="1" applyAlignment="1" applyProtection="1">
      <alignment horizontal="left"/>
      <protection hidden="1"/>
    </xf>
    <xf numFmtId="167" fontId="6" fillId="6" borderId="1" xfId="0" applyNumberFormat="1" applyFont="1" applyFill="1" applyBorder="1" applyAlignment="1" applyProtection="1">
      <alignment horizontal="center"/>
      <protection hidden="1"/>
    </xf>
    <xf numFmtId="49" fontId="12" fillId="2" borderId="1" xfId="0" applyNumberFormat="1" applyFont="1" applyFill="1" applyBorder="1" applyAlignment="1" applyProtection="1">
      <alignment horizontal="right"/>
      <protection hidden="1"/>
    </xf>
    <xf numFmtId="0" fontId="12" fillId="2" borderId="1" xfId="0" applyFont="1" applyFill="1" applyBorder="1" applyProtection="1">
      <protection hidden="1"/>
    </xf>
    <xf numFmtId="0" fontId="12" fillId="2" borderId="0" xfId="0" applyFont="1" applyFill="1"/>
    <xf numFmtId="49" fontId="4" fillId="2" borderId="1" xfId="0" applyNumberFormat="1" applyFont="1" applyFill="1" applyBorder="1" applyAlignment="1" applyProtection="1">
      <alignment horizontal="right"/>
      <protection hidden="1"/>
    </xf>
    <xf numFmtId="0" fontId="4" fillId="2" borderId="1" xfId="0" applyFont="1" applyFill="1" applyBorder="1" applyAlignment="1" applyProtection="1">
      <alignment horizontal="right"/>
      <protection hidden="1"/>
    </xf>
    <xf numFmtId="0" fontId="14" fillId="2" borderId="0" xfId="0" applyFont="1" applyFill="1"/>
    <xf numFmtId="0" fontId="4" fillId="2" borderId="1" xfId="0" applyFont="1" applyFill="1" applyBorder="1" applyProtection="1">
      <protection hidden="1"/>
    </xf>
    <xf numFmtId="49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/>
    <xf numFmtId="4" fontId="4" fillId="2" borderId="0" xfId="0" applyNumberFormat="1" applyFont="1" applyFill="1"/>
    <xf numFmtId="4" fontId="7" fillId="2" borderId="0" xfId="0" applyNumberFormat="1" applyFont="1" applyFill="1"/>
    <xf numFmtId="165" fontId="6" fillId="6" borderId="1" xfId="0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>
      <alignment horizontal="center"/>
    </xf>
    <xf numFmtId="173" fontId="7" fillId="2" borderId="1" xfId="0" applyNumberFormat="1" applyFont="1" applyFill="1" applyBorder="1" applyAlignment="1" applyProtection="1">
      <alignment horizontal="right"/>
    </xf>
    <xf numFmtId="173" fontId="6" fillId="6" borderId="1" xfId="0" applyNumberFormat="1" applyFont="1" applyFill="1" applyBorder="1" applyAlignment="1" applyProtection="1">
      <alignment horizontal="right"/>
    </xf>
    <xf numFmtId="0" fontId="7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wrapText="1"/>
    </xf>
    <xf numFmtId="165" fontId="7" fillId="2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right"/>
    </xf>
    <xf numFmtId="169" fontId="5" fillId="2" borderId="0" xfId="0" applyNumberFormat="1" applyFont="1" applyFill="1"/>
    <xf numFmtId="170" fontId="7" fillId="2" borderId="0" xfId="0" applyNumberFormat="1" applyFont="1" applyFill="1" applyBorder="1"/>
    <xf numFmtId="168" fontId="5" fillId="2" borderId="0" xfId="0" applyNumberFormat="1" applyFont="1" applyFill="1"/>
    <xf numFmtId="173" fontId="6" fillId="6" borderId="1" xfId="0" applyNumberFormat="1" applyFont="1" applyFill="1" applyBorder="1" applyAlignment="1" applyProtection="1">
      <alignment horizontal="center"/>
    </xf>
    <xf numFmtId="173" fontId="6" fillId="2" borderId="1" xfId="0" applyNumberFormat="1" applyFont="1" applyFill="1" applyBorder="1" applyAlignment="1" applyProtection="1">
      <alignment horizontal="center"/>
    </xf>
    <xf numFmtId="173" fontId="7" fillId="2" borderId="1" xfId="0" applyNumberFormat="1" applyFont="1" applyFill="1" applyBorder="1" applyAlignment="1" applyProtection="1">
      <alignment horizontal="center"/>
    </xf>
    <xf numFmtId="173" fontId="7" fillId="4" borderId="1" xfId="0" applyNumberFormat="1" applyFont="1" applyFill="1" applyBorder="1" applyAlignment="1" applyProtection="1">
      <alignment horizontal="center"/>
    </xf>
    <xf numFmtId="172" fontId="5" fillId="2" borderId="0" xfId="0" applyNumberFormat="1" applyFont="1" applyFill="1"/>
    <xf numFmtId="170" fontId="15" fillId="2" borderId="0" xfId="0" applyNumberFormat="1" applyFont="1" applyFill="1" applyBorder="1"/>
    <xf numFmtId="0" fontId="4" fillId="2" borderId="0" xfId="0" applyFont="1" applyFill="1" applyBorder="1"/>
    <xf numFmtId="4" fontId="4" fillId="2" borderId="0" xfId="0" applyNumberFormat="1" applyFont="1" applyFill="1" applyBorder="1"/>
    <xf numFmtId="165" fontId="6" fillId="3" borderId="1" xfId="0" applyNumberFormat="1" applyFont="1" applyFill="1" applyBorder="1" applyAlignment="1" applyProtection="1">
      <alignment horizontal="right"/>
    </xf>
    <xf numFmtId="165" fontId="6" fillId="3" borderId="1" xfId="0" applyNumberFormat="1" applyFont="1" applyFill="1" applyBorder="1" applyAlignment="1" applyProtection="1">
      <alignment horizontal="left"/>
    </xf>
    <xf numFmtId="173" fontId="6" fillId="3" borderId="1" xfId="0" applyNumberFormat="1" applyFont="1" applyFill="1" applyBorder="1" applyAlignment="1" applyProtection="1">
      <alignment horizontal="center"/>
    </xf>
    <xf numFmtId="175" fontId="6" fillId="3" borderId="1" xfId="0" applyNumberFormat="1" applyFont="1" applyFill="1" applyBorder="1" applyAlignment="1" applyProtection="1">
      <alignment horizontal="center"/>
    </xf>
    <xf numFmtId="175" fontId="7" fillId="2" borderId="1" xfId="0" applyNumberFormat="1" applyFont="1" applyFill="1" applyBorder="1" applyAlignment="1" applyProtection="1">
      <alignment horizontal="center"/>
    </xf>
    <xf numFmtId="165" fontId="4" fillId="2" borderId="0" xfId="0" applyNumberFormat="1" applyFont="1" applyFill="1"/>
    <xf numFmtId="175" fontId="7" fillId="2" borderId="1" xfId="0" applyNumberFormat="1" applyFont="1" applyFill="1" applyBorder="1" applyAlignment="1" applyProtection="1">
      <alignment horizontal="center" vertical="center"/>
    </xf>
    <xf numFmtId="175" fontId="6" fillId="6" borderId="1" xfId="0" applyNumberFormat="1" applyFont="1" applyFill="1" applyBorder="1" applyAlignment="1" applyProtection="1">
      <alignment horizontal="center"/>
    </xf>
    <xf numFmtId="165" fontId="8" fillId="2" borderId="0" xfId="0" applyNumberFormat="1" applyFont="1" applyFill="1" applyBorder="1" applyAlignment="1" applyProtection="1">
      <alignment horizontal="right"/>
    </xf>
    <xf numFmtId="173" fontId="7" fillId="2" borderId="1" xfId="0" applyNumberFormat="1" applyFont="1" applyFill="1" applyBorder="1" applyAlignment="1" applyProtection="1">
      <alignment horizontal="center" vertical="center"/>
    </xf>
    <xf numFmtId="170" fontId="13" fillId="2" borderId="0" xfId="0" applyNumberFormat="1" applyFont="1" applyFill="1" applyBorder="1"/>
    <xf numFmtId="175" fontId="6" fillId="2" borderId="1" xfId="0" applyNumberFormat="1" applyFont="1" applyFill="1" applyBorder="1" applyAlignment="1" applyProtection="1">
      <alignment horizontal="center"/>
    </xf>
    <xf numFmtId="175" fontId="7" fillId="7" borderId="1" xfId="0" applyNumberFormat="1" applyFont="1" applyFill="1" applyBorder="1" applyAlignment="1" applyProtection="1">
      <alignment horizontal="center"/>
    </xf>
    <xf numFmtId="175" fontId="7" fillId="8" borderId="1" xfId="0" applyNumberFormat="1" applyFont="1" applyFill="1" applyBorder="1" applyAlignment="1" applyProtection="1">
      <alignment horizontal="center"/>
    </xf>
    <xf numFmtId="176" fontId="7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/>
    <xf numFmtId="175" fontId="7" fillId="0" borderId="1" xfId="0" applyNumberFormat="1" applyFont="1" applyFill="1" applyBorder="1" applyAlignment="1" applyProtection="1">
      <alignment horizontal="center"/>
    </xf>
    <xf numFmtId="165" fontId="7" fillId="2" borderId="8" xfId="0" applyNumberFormat="1" applyFont="1" applyFill="1" applyBorder="1" applyAlignment="1" applyProtection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wrapText="1"/>
    </xf>
    <xf numFmtId="0" fontId="16" fillId="2" borderId="0" xfId="0" applyFont="1" applyFill="1"/>
    <xf numFmtId="0" fontId="2" fillId="2" borderId="0" xfId="0" applyFont="1" applyFill="1"/>
    <xf numFmtId="49" fontId="7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wrapText="1"/>
    </xf>
    <xf numFmtId="0" fontId="17" fillId="2" borderId="0" xfId="0" applyFont="1" applyFill="1"/>
    <xf numFmtId="168" fontId="2" fillId="2" borderId="0" xfId="0" applyNumberFormat="1" applyFont="1" applyFill="1"/>
    <xf numFmtId="165" fontId="18" fillId="2" borderId="0" xfId="0" applyNumberFormat="1" applyFont="1" applyFill="1"/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173" fontId="6" fillId="2" borderId="1" xfId="0" applyNumberFormat="1" applyFont="1" applyFill="1" applyBorder="1" applyAlignment="1" applyProtection="1">
      <alignment horizontal="center" vertical="center"/>
    </xf>
    <xf numFmtId="169" fontId="7" fillId="2" borderId="0" xfId="0" applyNumberFormat="1" applyFont="1" applyFill="1" applyBorder="1" applyAlignment="1" applyProtection="1">
      <alignment horizontal="center" vertical="center"/>
    </xf>
    <xf numFmtId="168" fontId="7" fillId="2" borderId="1" xfId="0" applyNumberFormat="1" applyFont="1" applyFill="1" applyBorder="1" applyAlignment="1" applyProtection="1">
      <alignment horizontal="center" vertical="center"/>
    </xf>
    <xf numFmtId="169" fontId="7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/>
    <xf numFmtId="175" fontId="6" fillId="2" borderId="8" xfId="0" applyNumberFormat="1" applyFont="1" applyFill="1" applyBorder="1" applyAlignment="1" applyProtection="1">
      <alignment horizontal="center"/>
    </xf>
    <xf numFmtId="175" fontId="7" fillId="2" borderId="8" xfId="0" applyNumberFormat="1" applyFont="1" applyFill="1" applyBorder="1" applyAlignment="1" applyProtection="1">
      <alignment horizontal="center"/>
    </xf>
    <xf numFmtId="175" fontId="8" fillId="2" borderId="0" xfId="0" applyNumberFormat="1" applyFont="1" applyFill="1" applyAlignment="1">
      <alignment horizontal="center"/>
    </xf>
    <xf numFmtId="175" fontId="19" fillId="2" borderId="0" xfId="0" applyNumberFormat="1" applyFont="1" applyFill="1" applyAlignment="1">
      <alignment horizontal="center"/>
    </xf>
    <xf numFmtId="173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175" fontId="7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>
      <alignment horizontal="center" wrapText="1"/>
    </xf>
    <xf numFmtId="175" fontId="6" fillId="2" borderId="1" xfId="0" applyNumberFormat="1" applyFont="1" applyFill="1" applyBorder="1" applyAlignment="1" applyProtection="1">
      <alignment horizontal="center" vertical="center"/>
    </xf>
    <xf numFmtId="173" fontId="13" fillId="0" borderId="1" xfId="0" applyNumberFormat="1" applyFont="1" applyFill="1" applyBorder="1" applyAlignment="1" applyProtection="1">
      <alignment horizontal="center" vertical="center"/>
    </xf>
    <xf numFmtId="175" fontId="6" fillId="0" borderId="1" xfId="0" applyNumberFormat="1" applyFont="1" applyFill="1" applyBorder="1" applyAlignment="1" applyProtection="1">
      <alignment horizontal="center" vertical="center"/>
    </xf>
    <xf numFmtId="4" fontId="7" fillId="2" borderId="8" xfId="0" applyNumberFormat="1" applyFont="1" applyFill="1" applyBorder="1" applyAlignment="1" applyProtection="1">
      <alignment horizontal="right" vertical="center"/>
    </xf>
    <xf numFmtId="165" fontId="1" fillId="2" borderId="0" xfId="0" applyNumberFormat="1" applyFont="1" applyFill="1"/>
    <xf numFmtId="49" fontId="7" fillId="2" borderId="1" xfId="0" applyNumberFormat="1" applyFont="1" applyFill="1" applyBorder="1" applyAlignment="1">
      <alignment horizontal="center"/>
    </xf>
    <xf numFmtId="176" fontId="8" fillId="2" borderId="0" xfId="0" applyNumberFormat="1" applyFont="1" applyFill="1"/>
    <xf numFmtId="175" fontId="7" fillId="4" borderId="1" xfId="0" applyNumberFormat="1" applyFont="1" applyFill="1" applyBorder="1" applyAlignment="1" applyProtection="1">
      <alignment horizontal="center"/>
    </xf>
    <xf numFmtId="0" fontId="4" fillId="0" borderId="0" xfId="0" applyFont="1" applyFill="1"/>
    <xf numFmtId="49" fontId="6" fillId="9" borderId="6" xfId="0" applyNumberFormat="1" applyFont="1" applyFill="1" applyBorder="1" applyAlignment="1" applyProtection="1">
      <alignment vertical="center" wrapText="1"/>
      <protection hidden="1"/>
    </xf>
    <xf numFmtId="49" fontId="6" fillId="9" borderId="7" xfId="0" applyNumberFormat="1" applyFont="1" applyFill="1" applyBorder="1" applyAlignment="1" applyProtection="1">
      <alignment vertical="center" wrapText="1"/>
      <protection hidden="1"/>
    </xf>
    <xf numFmtId="166" fontId="6" fillId="9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10" borderId="1" xfId="0" applyNumberFormat="1" applyFont="1" applyFill="1" applyBorder="1" applyAlignment="1" applyProtection="1">
      <alignment horizontal="center" vertical="center" wrapText="1"/>
    </xf>
    <xf numFmtId="171" fontId="6" fillId="10" borderId="1" xfId="0" applyNumberFormat="1" applyFont="1" applyFill="1" applyBorder="1" applyAlignment="1" applyProtection="1">
      <alignment horizontal="center" vertical="center" wrapText="1"/>
    </xf>
    <xf numFmtId="174" fontId="6" fillId="10" borderId="1" xfId="0" applyNumberFormat="1" applyFont="1" applyFill="1" applyBorder="1" applyAlignment="1" applyProtection="1">
      <alignment horizontal="center" vertical="center" wrapText="1"/>
    </xf>
    <xf numFmtId="174" fontId="6" fillId="10" borderId="1" xfId="0" applyNumberFormat="1" applyFont="1" applyFill="1" applyBorder="1" applyAlignment="1" applyProtection="1">
      <alignment horizontal="center" vertical="center" wrapText="1"/>
    </xf>
    <xf numFmtId="169" fontId="7" fillId="2" borderId="8" xfId="0" applyNumberFormat="1" applyFont="1" applyFill="1" applyBorder="1" applyAlignment="1" applyProtection="1">
      <alignment horizontal="center" vertical="center"/>
    </xf>
    <xf numFmtId="168" fontId="7" fillId="2" borderId="8" xfId="0" applyNumberFormat="1" applyFont="1" applyFill="1" applyBorder="1" applyAlignment="1" applyProtection="1">
      <alignment horizontal="center" vertical="center"/>
    </xf>
    <xf numFmtId="165" fontId="6" fillId="2" borderId="8" xfId="0" applyNumberFormat="1" applyFont="1" applyFill="1" applyBorder="1" applyAlignment="1" applyProtection="1">
      <alignment horizontal="right"/>
    </xf>
    <xf numFmtId="165" fontId="6" fillId="2" borderId="8" xfId="0" applyNumberFormat="1" applyFont="1" applyFill="1" applyBorder="1" applyAlignment="1" applyProtection="1">
      <alignment horizontal="left"/>
    </xf>
    <xf numFmtId="165" fontId="7" fillId="2" borderId="8" xfId="0" applyNumberFormat="1" applyFont="1" applyFill="1" applyBorder="1" applyAlignment="1" applyProtection="1">
      <alignment horizontal="right"/>
    </xf>
    <xf numFmtId="49" fontId="6" fillId="9" borderId="8" xfId="0" applyNumberFormat="1" applyFont="1" applyFill="1" applyBorder="1" applyAlignment="1" applyProtection="1">
      <alignment horizontal="center" vertical="center" wrapText="1"/>
    </xf>
    <xf numFmtId="49" fontId="6" fillId="9" borderId="9" xfId="0" applyNumberFormat="1" applyFont="1" applyFill="1" applyBorder="1" applyAlignment="1" applyProtection="1">
      <alignment horizontal="center" vertical="center" wrapText="1"/>
    </xf>
    <xf numFmtId="49" fontId="6" fillId="9" borderId="8" xfId="0" applyNumberFormat="1" applyFont="1" applyFill="1" applyBorder="1" applyAlignment="1" applyProtection="1">
      <alignment horizontal="center" vertical="center" wrapText="1"/>
    </xf>
    <xf numFmtId="49" fontId="6" fillId="9" borderId="14" xfId="0" applyNumberFormat="1" applyFont="1" applyFill="1" applyBorder="1" applyAlignment="1" applyProtection="1">
      <alignment horizontal="center" vertical="center" wrapText="1"/>
    </xf>
    <xf numFmtId="0" fontId="6" fillId="9" borderId="8" xfId="0" applyNumberFormat="1" applyFont="1" applyFill="1" applyBorder="1" applyAlignment="1" applyProtection="1">
      <alignment horizontal="center" vertical="center" wrapText="1"/>
    </xf>
    <xf numFmtId="165" fontId="6" fillId="2" borderId="8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178" fontId="7" fillId="2" borderId="0" xfId="0" applyNumberFormat="1" applyFont="1" applyFill="1"/>
    <xf numFmtId="179" fontId="7" fillId="2" borderId="0" xfId="1" applyFont="1" applyFill="1"/>
    <xf numFmtId="4" fontId="6" fillId="2" borderId="8" xfId="0" applyNumberFormat="1" applyFont="1" applyFill="1" applyBorder="1" applyAlignment="1" applyProtection="1">
      <alignment horizontal="center" vertical="center"/>
    </xf>
    <xf numFmtId="165" fontId="7" fillId="2" borderId="0" xfId="0" applyNumberFormat="1" applyFont="1" applyFill="1"/>
    <xf numFmtId="49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wrapText="1"/>
    </xf>
    <xf numFmtId="0" fontId="6" fillId="0" borderId="0" xfId="0" applyFont="1" applyFill="1"/>
    <xf numFmtId="165" fontId="8" fillId="0" borderId="0" xfId="0" applyNumberFormat="1" applyFont="1" applyFill="1"/>
    <xf numFmtId="175" fontId="7" fillId="2" borderId="8" xfId="0" applyNumberFormat="1" applyFont="1" applyFill="1" applyBorder="1" applyAlignment="1" applyProtection="1">
      <alignment horizontal="center" vertical="center"/>
    </xf>
    <xf numFmtId="175" fontId="6" fillId="0" borderId="8" xfId="0" applyNumberFormat="1" applyFont="1" applyFill="1" applyBorder="1" applyAlignment="1" applyProtection="1">
      <alignment horizontal="center"/>
    </xf>
    <xf numFmtId="175" fontId="7" fillId="0" borderId="8" xfId="0" applyNumberFormat="1" applyFont="1" applyFill="1" applyBorder="1" applyAlignment="1" applyProtection="1">
      <alignment horizontal="center"/>
    </xf>
    <xf numFmtId="175" fontId="7" fillId="0" borderId="8" xfId="0" applyNumberFormat="1" applyFont="1" applyFill="1" applyBorder="1" applyAlignment="1">
      <alignment horizontal="center" wrapText="1"/>
    </xf>
    <xf numFmtId="175" fontId="13" fillId="0" borderId="8" xfId="0" applyNumberFormat="1" applyFont="1" applyFill="1" applyBorder="1" applyAlignment="1" applyProtection="1">
      <alignment horizontal="center"/>
    </xf>
    <xf numFmtId="175" fontId="7" fillId="2" borderId="0" xfId="0" applyNumberFormat="1" applyFont="1" applyFill="1" applyAlignment="1">
      <alignment horizontal="center"/>
    </xf>
    <xf numFmtId="49" fontId="6" fillId="9" borderId="11" xfId="0" applyNumberFormat="1" applyFont="1" applyFill="1" applyBorder="1" applyAlignment="1" applyProtection="1">
      <alignment vertical="center" wrapText="1"/>
    </xf>
    <xf numFmtId="49" fontId="6" fillId="9" borderId="12" xfId="0" applyNumberFormat="1" applyFont="1" applyFill="1" applyBorder="1" applyAlignment="1" applyProtection="1">
      <alignment vertical="center" wrapText="1"/>
    </xf>
    <xf numFmtId="0" fontId="7" fillId="2" borderId="0" xfId="0" applyFont="1" applyFill="1" applyAlignment="1">
      <alignment horizontal="center"/>
    </xf>
    <xf numFmtId="49" fontId="6" fillId="11" borderId="1" xfId="0" applyNumberFormat="1" applyFont="1" applyFill="1" applyBorder="1" applyAlignment="1" applyProtection="1">
      <alignment horizontal="center" vertical="center" wrapText="1"/>
    </xf>
    <xf numFmtId="165" fontId="6" fillId="12" borderId="1" xfId="0" applyNumberFormat="1" applyFont="1" applyFill="1" applyBorder="1" applyAlignment="1" applyProtection="1">
      <alignment horizontal="right"/>
    </xf>
    <xf numFmtId="173" fontId="6" fillId="12" borderId="1" xfId="0" applyNumberFormat="1" applyFont="1" applyFill="1" applyBorder="1" applyAlignment="1" applyProtection="1">
      <alignment horizontal="center"/>
    </xf>
    <xf numFmtId="165" fontId="7" fillId="4" borderId="1" xfId="0" applyNumberFormat="1" applyFont="1" applyFill="1" applyBorder="1" applyAlignment="1" applyProtection="1">
      <alignment horizontal="right"/>
    </xf>
    <xf numFmtId="165" fontId="7" fillId="2" borderId="1" xfId="0" applyNumberFormat="1" applyFont="1" applyFill="1" applyBorder="1" applyAlignment="1" applyProtection="1">
      <alignment horizontal="right"/>
    </xf>
    <xf numFmtId="165" fontId="6" fillId="12" borderId="1" xfId="0" applyNumberFormat="1" applyFont="1" applyFill="1" applyBorder="1" applyAlignment="1" applyProtection="1">
      <alignment horizontal="left"/>
    </xf>
    <xf numFmtId="165" fontId="6" fillId="2" borderId="1" xfId="0" applyNumberFormat="1" applyFont="1" applyFill="1" applyBorder="1" applyAlignment="1" applyProtection="1">
      <alignment horizontal="center"/>
    </xf>
    <xf numFmtId="165" fontId="6" fillId="2" borderId="1" xfId="0" applyNumberFormat="1" applyFont="1" applyFill="1" applyBorder="1" applyAlignment="1" applyProtection="1">
      <alignment horizontal="right"/>
    </xf>
    <xf numFmtId="169" fontId="6" fillId="2" borderId="1" xfId="0" applyNumberFormat="1" applyFont="1" applyFill="1" applyBorder="1" applyAlignment="1" applyProtection="1">
      <alignment horizontal="center"/>
    </xf>
    <xf numFmtId="169" fontId="7" fillId="4" borderId="1" xfId="0" applyNumberFormat="1" applyFont="1" applyFill="1" applyBorder="1" applyAlignment="1" applyProtection="1">
      <alignment horizontal="center"/>
    </xf>
    <xf numFmtId="0" fontId="6" fillId="11" borderId="1" xfId="0" applyNumberFormat="1" applyFont="1" applyFill="1" applyBorder="1" applyAlignment="1" applyProtection="1">
      <alignment horizontal="center" vertical="center" wrapText="1"/>
    </xf>
    <xf numFmtId="175" fontId="6" fillId="12" borderId="1" xfId="0" applyNumberFormat="1" applyFont="1" applyFill="1" applyBorder="1" applyAlignment="1" applyProtection="1">
      <alignment horizontal="center"/>
    </xf>
    <xf numFmtId="169" fontId="6" fillId="2" borderId="1" xfId="0" applyNumberFormat="1" applyFont="1" applyFill="1" applyBorder="1" applyAlignment="1" applyProtection="1">
      <alignment horizontal="center" vertical="center"/>
    </xf>
    <xf numFmtId="168" fontId="6" fillId="2" borderId="1" xfId="0" applyNumberFormat="1" applyFont="1" applyFill="1" applyBorder="1" applyAlignment="1" applyProtection="1">
      <alignment horizontal="center" vertical="center"/>
    </xf>
    <xf numFmtId="10" fontId="7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80" fontId="4" fillId="2" borderId="1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/>
    <xf numFmtId="180" fontId="4" fillId="2" borderId="1" xfId="0" applyNumberFormat="1" applyFont="1" applyFill="1" applyBorder="1"/>
    <xf numFmtId="164" fontId="4" fillId="2" borderId="1" xfId="0" applyNumberFormat="1" applyFont="1" applyFill="1" applyBorder="1"/>
    <xf numFmtId="0" fontId="4" fillId="2" borderId="0" xfId="0" applyFont="1" applyFill="1" applyBorder="1" applyAlignment="1">
      <alignment horizontal="center"/>
    </xf>
    <xf numFmtId="180" fontId="4" fillId="2" borderId="0" xfId="0" applyNumberFormat="1" applyFont="1" applyFill="1" applyBorder="1"/>
    <xf numFmtId="164" fontId="4" fillId="2" borderId="0" xfId="0" applyNumberFormat="1" applyFont="1" applyFill="1" applyBorder="1"/>
    <xf numFmtId="0" fontId="12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49" fontId="6" fillId="12" borderId="8" xfId="0" applyNumberFormat="1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175" fontId="6" fillId="12" borderId="8" xfId="0" applyNumberFormat="1" applyFont="1" applyFill="1" applyBorder="1" applyAlignment="1" applyProtection="1">
      <alignment horizontal="center"/>
    </xf>
    <xf numFmtId="175" fontId="7" fillId="12" borderId="8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/>
    <xf numFmtId="10" fontId="7" fillId="2" borderId="0" xfId="0" applyNumberFormat="1" applyFont="1" applyFill="1"/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wrapText="1"/>
    </xf>
    <xf numFmtId="10" fontId="13" fillId="13" borderId="0" xfId="0" applyNumberFormat="1" applyFont="1" applyFill="1" applyBorder="1"/>
    <xf numFmtId="0" fontId="13" fillId="2" borderId="0" xfId="0" applyFont="1" applyFill="1"/>
    <xf numFmtId="49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wrapText="1"/>
    </xf>
    <xf numFmtId="165" fontId="7" fillId="0" borderId="8" xfId="0" applyNumberFormat="1" applyFont="1" applyFill="1" applyBorder="1" applyAlignment="1" applyProtection="1">
      <alignment horizontal="center" vertical="center"/>
    </xf>
    <xf numFmtId="168" fontId="7" fillId="0" borderId="8" xfId="0" applyNumberFormat="1" applyFont="1" applyFill="1" applyBorder="1" applyAlignment="1" applyProtection="1">
      <alignment horizontal="center" vertical="center"/>
    </xf>
    <xf numFmtId="165" fontId="6" fillId="0" borderId="8" xfId="0" applyNumberFormat="1" applyFont="1" applyFill="1" applyBorder="1" applyAlignment="1" applyProtection="1">
      <alignment horizontal="right"/>
    </xf>
    <xf numFmtId="165" fontId="6" fillId="0" borderId="8" xfId="0" applyNumberFormat="1" applyFont="1" applyFill="1" applyBorder="1" applyAlignment="1" applyProtection="1">
      <alignment horizontal="left"/>
    </xf>
    <xf numFmtId="165" fontId="7" fillId="0" borderId="8" xfId="0" applyNumberFormat="1" applyFont="1" applyFill="1" applyBorder="1" applyAlignment="1" applyProtection="1">
      <alignment horizontal="right"/>
    </xf>
    <xf numFmtId="175" fontId="6" fillId="0" borderId="1" xfId="0" applyNumberFormat="1" applyFont="1" applyFill="1" applyBorder="1" applyAlignment="1" applyProtection="1">
      <alignment horizontal="center"/>
    </xf>
    <xf numFmtId="0" fontId="7" fillId="0" borderId="8" xfId="0" applyFont="1" applyFill="1" applyBorder="1" applyAlignment="1">
      <alignment horizontal="left" vertical="center" wrapText="1"/>
    </xf>
    <xf numFmtId="175" fontId="7" fillId="0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6" fillId="14" borderId="8" xfId="0" applyNumberFormat="1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wrapText="1"/>
    </xf>
    <xf numFmtId="49" fontId="6" fillId="10" borderId="1" xfId="0" applyNumberFormat="1" applyFont="1" applyFill="1" applyBorder="1" applyAlignment="1" applyProtection="1">
      <alignment horizontal="center" vertical="center" wrapText="1"/>
    </xf>
    <xf numFmtId="167" fontId="6" fillId="2" borderId="1" xfId="0" applyNumberFormat="1" applyFont="1" applyFill="1" applyBorder="1" applyAlignment="1" applyProtection="1">
      <alignment horizontal="center"/>
      <protection hidden="1"/>
    </xf>
    <xf numFmtId="167" fontId="7" fillId="2" borderId="1" xfId="0" applyNumberFormat="1" applyFont="1" applyFill="1" applyBorder="1" applyAlignment="1" applyProtection="1">
      <alignment horizontal="center"/>
      <protection hidden="1"/>
    </xf>
    <xf numFmtId="167" fontId="6" fillId="2" borderId="1" xfId="0" applyNumberFormat="1" applyFont="1" applyFill="1" applyBorder="1" applyAlignment="1" applyProtection="1">
      <alignment horizontal="center"/>
    </xf>
    <xf numFmtId="167" fontId="7" fillId="2" borderId="1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wrapText="1"/>
    </xf>
    <xf numFmtId="175" fontId="6" fillId="2" borderId="1" xfId="0" applyNumberFormat="1" applyFont="1" applyFill="1" applyBorder="1" applyAlignment="1" applyProtection="1">
      <alignment horizontal="right"/>
    </xf>
    <xf numFmtId="175" fontId="6" fillId="2" borderId="1" xfId="0" applyNumberFormat="1" applyFont="1" applyFill="1" applyBorder="1"/>
    <xf numFmtId="3" fontId="7" fillId="2" borderId="1" xfId="0" applyNumberFormat="1" applyFont="1" applyFill="1" applyBorder="1" applyAlignment="1" applyProtection="1">
      <alignment horizontal="center" vertical="center"/>
    </xf>
    <xf numFmtId="165" fontId="6" fillId="12" borderId="1" xfId="0" applyNumberFormat="1" applyFont="1" applyFill="1" applyBorder="1" applyAlignment="1" applyProtection="1">
      <alignment horizontal="center"/>
    </xf>
    <xf numFmtId="181" fontId="7" fillId="2" borderId="0" xfId="0" applyNumberFormat="1" applyFont="1" applyFill="1"/>
    <xf numFmtId="0" fontId="6" fillId="2" borderId="5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14" fontId="7" fillId="2" borderId="1" xfId="0" applyNumberFormat="1" applyFont="1" applyFill="1" applyBorder="1" applyAlignment="1">
      <alignment horizontal="right"/>
    </xf>
    <xf numFmtId="0" fontId="23" fillId="14" borderId="1" xfId="0" applyFont="1" applyFill="1" applyBorder="1" applyAlignment="1">
      <alignment vertical="center"/>
    </xf>
    <xf numFmtId="182" fontId="23" fillId="14" borderId="1" xfId="0" applyNumberFormat="1" applyFont="1" applyFill="1" applyBorder="1" applyAlignment="1">
      <alignment horizontal="left" vertical="center" wrapText="1"/>
    </xf>
    <xf numFmtId="182" fontId="23" fillId="14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0" xfId="0" applyNumberFormat="1"/>
    <xf numFmtId="182" fontId="0" fillId="0" borderId="1" xfId="0" applyNumberFormat="1" applyBorder="1" applyAlignment="1">
      <alignment horizontal="left" vertical="center" wrapText="1"/>
    </xf>
    <xf numFmtId="182" fontId="0" fillId="0" borderId="1" xfId="0" applyNumberFormat="1" applyBorder="1" applyAlignment="1">
      <alignment horizontal="right" vertical="center" wrapText="1"/>
    </xf>
    <xf numFmtId="18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82" fontId="0" fillId="0" borderId="0" xfId="0" applyNumberFormat="1"/>
    <xf numFmtId="0" fontId="24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82" fontId="0" fillId="0" borderId="0" xfId="0" applyNumberFormat="1" applyAlignment="1">
      <alignment wrapText="1"/>
    </xf>
    <xf numFmtId="0" fontId="25" fillId="0" borderId="0" xfId="0" applyFont="1" applyAlignment="1">
      <alignment horizontal="center" wrapText="1"/>
    </xf>
    <xf numFmtId="0" fontId="22" fillId="16" borderId="15" xfId="0" applyFont="1" applyFill="1" applyBorder="1" applyAlignment="1">
      <alignment horizontal="center" vertical="center"/>
    </xf>
    <xf numFmtId="0" fontId="22" fillId="16" borderId="16" xfId="0" applyFont="1" applyFill="1" applyBorder="1" applyAlignment="1">
      <alignment horizontal="center" vertical="center"/>
    </xf>
    <xf numFmtId="0" fontId="0" fillId="0" borderId="17" xfId="0" applyBorder="1"/>
    <xf numFmtId="1" fontId="0" fillId="0" borderId="18" xfId="0" applyNumberFormat="1" applyBorder="1" applyAlignment="1">
      <alignment horizontal="right"/>
    </xf>
    <xf numFmtId="0" fontId="0" fillId="0" borderId="19" xfId="0" applyBorder="1"/>
    <xf numFmtId="180" fontId="0" fillId="0" borderId="20" xfId="0" applyNumberFormat="1" applyBorder="1" applyAlignment="1">
      <alignment horizontal="right"/>
    </xf>
    <xf numFmtId="9" fontId="0" fillId="0" borderId="20" xfId="0" applyNumberFormat="1" applyBorder="1" applyAlignment="1">
      <alignment horizontal="right"/>
    </xf>
    <xf numFmtId="0" fontId="0" fillId="0" borderId="21" xfId="0" applyBorder="1"/>
    <xf numFmtId="182" fontId="0" fillId="0" borderId="22" xfId="0" applyNumberFormat="1" applyBorder="1" applyAlignment="1">
      <alignment horizontal="right"/>
    </xf>
    <xf numFmtId="0" fontId="23" fillId="16" borderId="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85" fontId="0" fillId="0" borderId="24" xfId="0" applyNumberFormat="1" applyBorder="1" applyAlignment="1">
      <alignment horizontal="center" vertical="center" wrapText="1"/>
    </xf>
    <xf numFmtId="185" fontId="0" fillId="0" borderId="25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 wrapText="1"/>
    </xf>
    <xf numFmtId="185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5" fontId="0" fillId="0" borderId="28" xfId="0" applyNumberFormat="1" applyBorder="1" applyAlignment="1">
      <alignment horizontal="center" vertical="center" wrapText="1"/>
    </xf>
    <xf numFmtId="185" fontId="0" fillId="0" borderId="2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5" fontId="0" fillId="0" borderId="0" xfId="0" applyNumberFormat="1" applyBorder="1" applyAlignment="1">
      <alignment horizontal="center" vertical="center" wrapText="1"/>
    </xf>
    <xf numFmtId="0" fontId="22" fillId="0" borderId="0" xfId="0" applyFont="1"/>
    <xf numFmtId="0" fontId="0" fillId="16" borderId="23" xfId="0" applyFill="1" applyBorder="1" applyAlignment="1">
      <alignment vertical="center" wrapText="1"/>
    </xf>
    <xf numFmtId="186" fontId="0" fillId="16" borderId="25" xfId="0" applyNumberFormat="1" applyFill="1" applyBorder="1" applyAlignment="1">
      <alignment horizontal="center" vertical="center" wrapText="1"/>
    </xf>
    <xf numFmtId="185" fontId="0" fillId="0" borderId="0" xfId="0" applyNumberFormat="1" applyFill="1" applyBorder="1" applyAlignment="1">
      <alignment horizontal="center" vertical="center" wrapText="1"/>
    </xf>
    <xf numFmtId="0" fontId="0" fillId="16" borderId="19" xfId="0" applyFill="1" applyBorder="1" applyAlignment="1">
      <alignment vertical="center" wrapText="1"/>
    </xf>
    <xf numFmtId="186" fontId="0" fillId="16" borderId="20" xfId="0" applyNumberFormat="1" applyFill="1" applyBorder="1" applyAlignment="1">
      <alignment vertical="center"/>
    </xf>
    <xf numFmtId="0" fontId="0" fillId="16" borderId="21" xfId="0" applyFill="1" applyBorder="1" applyAlignment="1">
      <alignment vertical="center" wrapText="1"/>
    </xf>
    <xf numFmtId="186" fontId="0" fillId="16" borderId="22" xfId="0" applyNumberFormat="1" applyFill="1" applyBorder="1" applyAlignment="1">
      <alignment vertical="center"/>
    </xf>
    <xf numFmtId="4" fontId="7" fillId="17" borderId="8" xfId="0" applyNumberFormat="1" applyFont="1" applyFill="1" applyBorder="1" applyAlignment="1" applyProtection="1">
      <alignment horizontal="right" vertical="center"/>
    </xf>
    <xf numFmtId="167" fontId="5" fillId="2" borderId="0" xfId="0" applyNumberFormat="1" applyFont="1" applyFill="1"/>
    <xf numFmtId="49" fontId="6" fillId="9" borderId="1" xfId="0" applyNumberFormat="1" applyFont="1" applyFill="1" applyBorder="1" applyAlignment="1" applyProtection="1">
      <alignment horizontal="center" vertical="center" wrapText="1"/>
      <protection hidden="1"/>
    </xf>
    <xf numFmtId="187" fontId="7" fillId="2" borderId="0" xfId="0" applyNumberFormat="1" applyFont="1" applyFill="1"/>
    <xf numFmtId="49" fontId="6" fillId="15" borderId="6" xfId="0" applyNumberFormat="1" applyFont="1" applyFill="1" applyBorder="1" applyAlignment="1" applyProtection="1">
      <alignment vertical="center" wrapText="1"/>
      <protection hidden="1"/>
    </xf>
    <xf numFmtId="49" fontId="6" fillId="15" borderId="7" xfId="0" applyNumberFormat="1" applyFont="1" applyFill="1" applyBorder="1" applyAlignment="1" applyProtection="1">
      <alignment vertical="center" wrapText="1"/>
      <protection hidden="1"/>
    </xf>
    <xf numFmtId="49" fontId="6" fillId="5" borderId="5" xfId="0" applyNumberFormat="1" applyFont="1" applyFill="1" applyBorder="1" applyAlignment="1" applyProtection="1">
      <alignment vertical="center" wrapText="1"/>
      <protection hidden="1"/>
    </xf>
    <xf numFmtId="49" fontId="6" fillId="5" borderId="6" xfId="0" applyNumberFormat="1" applyFont="1" applyFill="1" applyBorder="1" applyAlignment="1" applyProtection="1">
      <alignment vertical="center" wrapText="1"/>
      <protection hidden="1"/>
    </xf>
    <xf numFmtId="49" fontId="6" fillId="5" borderId="7" xfId="0" applyNumberFormat="1" applyFont="1" applyFill="1" applyBorder="1" applyAlignment="1" applyProtection="1">
      <alignment vertical="center" wrapText="1"/>
      <protection hidden="1"/>
    </xf>
    <xf numFmtId="49" fontId="6" fillId="11" borderId="6" xfId="0" applyNumberFormat="1" applyFont="1" applyFill="1" applyBorder="1" applyAlignment="1" applyProtection="1">
      <alignment vertical="center" wrapText="1"/>
    </xf>
    <xf numFmtId="49" fontId="6" fillId="11" borderId="7" xfId="0" applyNumberFormat="1" applyFont="1" applyFill="1" applyBorder="1" applyAlignment="1" applyProtection="1">
      <alignment vertical="center" wrapText="1"/>
    </xf>
    <xf numFmtId="0" fontId="12" fillId="12" borderId="6" xfId="0" applyFont="1" applyFill="1" applyBorder="1" applyAlignment="1"/>
    <xf numFmtId="0" fontId="12" fillId="12" borderId="7" xfId="0" applyFont="1" applyFill="1" applyBorder="1" applyAlignment="1"/>
    <xf numFmtId="49" fontId="6" fillId="10" borderId="6" xfId="0" applyNumberFormat="1" applyFont="1" applyFill="1" applyBorder="1" applyAlignment="1" applyProtection="1">
      <alignment vertical="center" wrapText="1"/>
    </xf>
    <xf numFmtId="49" fontId="6" fillId="10" borderId="7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175" fontId="7" fillId="2" borderId="0" xfId="0" applyNumberFormat="1" applyFont="1" applyFill="1"/>
    <xf numFmtId="0" fontId="1" fillId="0" borderId="0" xfId="0" applyFont="1" applyFill="1"/>
    <xf numFmtId="176" fontId="7" fillId="0" borderId="1" xfId="0" applyNumberFormat="1" applyFont="1" applyFill="1" applyBorder="1" applyAlignment="1" applyProtection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80" fontId="23" fillId="1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9" fontId="23" fillId="14" borderId="1" xfId="0" applyNumberFormat="1" applyFont="1" applyFill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1" fontId="23" fillId="14" borderId="1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 vertical="center"/>
    </xf>
    <xf numFmtId="182" fontId="0" fillId="0" borderId="0" xfId="0" applyNumberFormat="1" applyAlignment="1">
      <alignment vertical="center" wrapText="1"/>
    </xf>
    <xf numFmtId="0" fontId="7" fillId="17" borderId="8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6" fillId="17" borderId="1" xfId="0" applyNumberFormat="1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wrapText="1"/>
    </xf>
    <xf numFmtId="175" fontId="6" fillId="17" borderId="1" xfId="0" applyNumberFormat="1" applyFont="1" applyFill="1" applyBorder="1" applyAlignment="1" applyProtection="1">
      <alignment horizontal="center" vertical="center"/>
    </xf>
    <xf numFmtId="175" fontId="7" fillId="17" borderId="1" xfId="0" applyNumberFormat="1" applyFont="1" applyFill="1" applyBorder="1" applyAlignment="1" applyProtection="1">
      <alignment horizontal="center" vertical="center"/>
    </xf>
    <xf numFmtId="0" fontId="2" fillId="17" borderId="0" xfId="0" applyFont="1" applyFill="1"/>
    <xf numFmtId="49" fontId="7" fillId="17" borderId="8" xfId="0" applyNumberFormat="1" applyFont="1" applyFill="1" applyBorder="1" applyAlignment="1">
      <alignment horizontal="center" vertical="center"/>
    </xf>
    <xf numFmtId="165" fontId="7" fillId="17" borderId="8" xfId="0" applyNumberFormat="1" applyFont="1" applyFill="1" applyBorder="1" applyAlignment="1" applyProtection="1">
      <alignment horizontal="center" vertical="center"/>
    </xf>
    <xf numFmtId="165" fontId="1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/>
    </xf>
    <xf numFmtId="4" fontId="6" fillId="2" borderId="8" xfId="0" applyNumberFormat="1" applyFont="1" applyFill="1" applyBorder="1" applyAlignment="1" applyProtection="1">
      <alignment horizontal="right"/>
    </xf>
    <xf numFmtId="4" fontId="7" fillId="2" borderId="8" xfId="0" applyNumberFormat="1" applyFont="1" applyFill="1" applyBorder="1" applyAlignment="1" applyProtection="1">
      <alignment horizontal="right"/>
    </xf>
    <xf numFmtId="4" fontId="6" fillId="14" borderId="8" xfId="0" applyNumberFormat="1" applyFont="1" applyFill="1" applyBorder="1" applyAlignment="1" applyProtection="1">
      <alignment horizontal="right"/>
    </xf>
    <xf numFmtId="165" fontId="6" fillId="0" borderId="8" xfId="0" applyNumberFormat="1" applyFont="1" applyFill="1" applyBorder="1" applyAlignment="1" applyProtection="1">
      <alignment horizontal="center" vertical="center"/>
    </xf>
    <xf numFmtId="168" fontId="6" fillId="0" borderId="8" xfId="0" applyNumberFormat="1" applyFont="1" applyFill="1" applyBorder="1" applyAlignment="1" applyProtection="1">
      <alignment horizontal="center" vertical="center"/>
    </xf>
    <xf numFmtId="165" fontId="7" fillId="2" borderId="8" xfId="0" applyNumberFormat="1" applyFont="1" applyFill="1" applyBorder="1" applyAlignment="1" applyProtection="1">
      <alignment horizontal="left"/>
    </xf>
    <xf numFmtId="43" fontId="6" fillId="2" borderId="1" xfId="2" applyFont="1" applyFill="1" applyBorder="1" applyAlignment="1" applyProtection="1">
      <alignment horizontal="center" vertical="center"/>
    </xf>
    <xf numFmtId="43" fontId="7" fillId="2" borderId="1" xfId="2" applyFont="1" applyFill="1" applyBorder="1" applyAlignment="1" applyProtection="1">
      <alignment horizontal="center" vertical="center"/>
    </xf>
    <xf numFmtId="174" fontId="6" fillId="10" borderId="1" xfId="0" applyNumberFormat="1" applyFont="1" applyFill="1" applyBorder="1" applyAlignment="1" applyProtection="1">
      <alignment horizontal="center" vertical="center" wrapText="1"/>
    </xf>
    <xf numFmtId="175" fontId="6" fillId="2" borderId="0" xfId="0" applyNumberFormat="1" applyFont="1" applyFill="1" applyBorder="1" applyAlignment="1" applyProtection="1">
      <alignment horizontal="center" vertical="center"/>
    </xf>
    <xf numFmtId="175" fontId="7" fillId="2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left"/>
    </xf>
    <xf numFmtId="49" fontId="28" fillId="9" borderId="1" xfId="0" applyNumberFormat="1" applyFont="1" applyFill="1" applyBorder="1" applyAlignment="1" applyProtection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left" vertical="center" wrapText="1"/>
    </xf>
    <xf numFmtId="43" fontId="2" fillId="2" borderId="0" xfId="2" applyFont="1" applyFill="1"/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8" fillId="0" borderId="1" xfId="0" applyFont="1" applyFill="1" applyBorder="1" applyAlignment="1">
      <alignment wrapText="1"/>
    </xf>
    <xf numFmtId="4" fontId="2" fillId="2" borderId="0" xfId="0" applyNumberFormat="1" applyFont="1" applyFill="1"/>
    <xf numFmtId="0" fontId="2" fillId="2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" fontId="2" fillId="0" borderId="0" xfId="0" applyNumberFormat="1" applyFont="1" applyFill="1"/>
    <xf numFmtId="43" fontId="2" fillId="0" borderId="0" xfId="2" applyFont="1" applyFill="1"/>
    <xf numFmtId="0" fontId="2" fillId="0" borderId="0" xfId="0" applyFont="1" applyFill="1"/>
    <xf numFmtId="168" fontId="2" fillId="0" borderId="0" xfId="0" applyNumberFormat="1" applyFont="1" applyFill="1"/>
    <xf numFmtId="0" fontId="28" fillId="2" borderId="0" xfId="0" applyFont="1" applyFill="1"/>
    <xf numFmtId="49" fontId="28" fillId="9" borderId="8" xfId="0" applyNumberFormat="1" applyFont="1" applyFill="1" applyBorder="1" applyAlignment="1" applyProtection="1">
      <alignment horizontal="center" vertical="center" wrapText="1"/>
    </xf>
    <xf numFmtId="0" fontId="28" fillId="9" borderId="8" xfId="0" applyNumberFormat="1" applyFont="1" applyFill="1" applyBorder="1" applyAlignment="1" applyProtection="1">
      <alignment horizontal="center" vertical="center" wrapText="1"/>
    </xf>
    <xf numFmtId="49" fontId="2" fillId="12" borderId="8" xfId="0" applyNumberFormat="1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wrapText="1"/>
    </xf>
    <xf numFmtId="175" fontId="2" fillId="12" borderId="8" xfId="0" applyNumberFormat="1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wrapText="1"/>
    </xf>
    <xf numFmtId="175" fontId="2" fillId="2" borderId="8" xfId="0" applyNumberFormat="1" applyFont="1" applyFill="1" applyBorder="1" applyAlignment="1" applyProtection="1">
      <alignment horizontal="center"/>
    </xf>
    <xf numFmtId="0" fontId="1" fillId="0" borderId="0" xfId="0" applyFont="1" applyFill="1" applyAlignment="1">
      <alignment wrapText="1"/>
    </xf>
    <xf numFmtId="0" fontId="6" fillId="2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175" fontId="6" fillId="2" borderId="8" xfId="0" applyNumberFormat="1" applyFont="1" applyFill="1" applyBorder="1" applyAlignment="1" applyProtection="1">
      <alignment horizontal="center" vertical="center"/>
    </xf>
    <xf numFmtId="175" fontId="6" fillId="0" borderId="8" xfId="0" applyNumberFormat="1" applyFont="1" applyFill="1" applyBorder="1" applyAlignment="1" applyProtection="1">
      <alignment horizontal="center" vertical="center"/>
    </xf>
    <xf numFmtId="49" fontId="6" fillId="17" borderId="8" xfId="0" applyNumberFormat="1" applyFont="1" applyFill="1" applyBorder="1" applyAlignment="1">
      <alignment horizontal="center" vertical="center"/>
    </xf>
    <xf numFmtId="0" fontId="6" fillId="17" borderId="8" xfId="0" applyFont="1" applyFill="1" applyBorder="1" applyAlignment="1">
      <alignment wrapText="1"/>
    </xf>
    <xf numFmtId="175" fontId="6" fillId="17" borderId="8" xfId="0" applyNumberFormat="1" applyFont="1" applyFill="1" applyBorder="1" applyAlignment="1" applyProtection="1">
      <alignment horizontal="center"/>
    </xf>
    <xf numFmtId="175" fontId="7" fillId="17" borderId="8" xfId="0" applyNumberFormat="1" applyFont="1" applyFill="1" applyBorder="1" applyAlignment="1" applyProtection="1">
      <alignment horizontal="center"/>
    </xf>
    <xf numFmtId="0" fontId="7" fillId="17" borderId="0" xfId="0" applyFont="1" applyFill="1"/>
    <xf numFmtId="4" fontId="7" fillId="2" borderId="8" xfId="0" applyNumberFormat="1" applyFont="1" applyFill="1" applyBorder="1" applyAlignment="1" applyProtection="1">
      <alignment horizontal="center" vertical="center"/>
    </xf>
    <xf numFmtId="4" fontId="7" fillId="0" borderId="8" xfId="0" applyNumberFormat="1" applyFont="1" applyFill="1" applyBorder="1" applyAlignment="1" applyProtection="1">
      <alignment horizontal="center" vertical="center"/>
    </xf>
    <xf numFmtId="174" fontId="6" fillId="10" borderId="1" xfId="0" applyNumberFormat="1" applyFont="1" applyFill="1" applyBorder="1" applyAlignment="1" applyProtection="1">
      <alignment horizontal="center" vertical="center" wrapText="1"/>
    </xf>
    <xf numFmtId="0" fontId="21" fillId="0" borderId="0" xfId="0" applyFont="1"/>
    <xf numFmtId="0" fontId="7" fillId="0" borderId="8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5" fontId="6" fillId="18" borderId="1" xfId="0" applyNumberFormat="1" applyFont="1" applyFill="1" applyBorder="1" applyAlignment="1" applyProtection="1">
      <alignment horizontal="left"/>
    </xf>
    <xf numFmtId="185" fontId="0" fillId="14" borderId="24" xfId="0" applyNumberFormat="1" applyFill="1" applyBorder="1" applyAlignment="1">
      <alignment horizontal="center" vertical="center" wrapText="1"/>
    </xf>
    <xf numFmtId="185" fontId="0" fillId="14" borderId="1" xfId="0" applyNumberFormat="1" applyFill="1" applyBorder="1" applyAlignment="1">
      <alignment horizontal="center" vertical="center" wrapText="1"/>
    </xf>
    <xf numFmtId="165" fontId="7" fillId="14" borderId="8" xfId="0" applyNumberFormat="1" applyFont="1" applyFill="1" applyBorder="1" applyAlignment="1" applyProtection="1">
      <alignment horizontal="left"/>
    </xf>
    <xf numFmtId="49" fontId="6" fillId="0" borderId="8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vertical="top" wrapText="1"/>
    </xf>
    <xf numFmtId="175" fontId="7" fillId="2" borderId="1" xfId="0" applyNumberFormat="1" applyFont="1" applyFill="1" applyBorder="1" applyAlignment="1" applyProtection="1">
      <alignment horizontal="center" vertical="top"/>
    </xf>
    <xf numFmtId="178" fontId="7" fillId="2" borderId="0" xfId="0" applyNumberFormat="1" applyFont="1" applyFill="1" applyAlignment="1">
      <alignment vertical="top"/>
    </xf>
    <xf numFmtId="0" fontId="7" fillId="2" borderId="0" xfId="0" applyFont="1" applyFill="1" applyAlignment="1">
      <alignment vertical="top"/>
    </xf>
    <xf numFmtId="175" fontId="7" fillId="0" borderId="1" xfId="0" applyNumberFormat="1" applyFont="1" applyFill="1" applyBorder="1" applyAlignment="1" applyProtection="1">
      <alignment horizontal="center" vertical="top"/>
    </xf>
    <xf numFmtId="178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7" fillId="2" borderId="8" xfId="0" applyNumberFormat="1" applyFont="1" applyFill="1" applyBorder="1" applyAlignment="1" applyProtection="1">
      <alignment horizontal="right" vertical="top"/>
    </xf>
    <xf numFmtId="4" fontId="6" fillId="2" borderId="1" xfId="0" applyNumberFormat="1" applyFont="1" applyFill="1" applyBorder="1" applyAlignment="1" applyProtection="1">
      <alignment horizontal="right" vertical="top"/>
    </xf>
    <xf numFmtId="4" fontId="6" fillId="0" borderId="1" xfId="0" applyNumberFormat="1" applyFont="1" applyFill="1" applyBorder="1" applyAlignment="1" applyProtection="1">
      <alignment horizontal="right" vertical="top"/>
    </xf>
    <xf numFmtId="4" fontId="7" fillId="14" borderId="8" xfId="0" applyNumberFormat="1" applyFont="1" applyFill="1" applyBorder="1" applyAlignment="1" applyProtection="1">
      <alignment horizontal="right"/>
    </xf>
    <xf numFmtId="10" fontId="7" fillId="2" borderId="8" xfId="0" applyNumberFormat="1" applyFont="1" applyFill="1" applyBorder="1" applyAlignment="1" applyProtection="1">
      <alignment horizontal="center" vertical="center"/>
    </xf>
    <xf numFmtId="49" fontId="6" fillId="9" borderId="9" xfId="0" applyNumberFormat="1" applyFont="1" applyFill="1" applyBorder="1" applyAlignment="1" applyProtection="1">
      <alignment horizontal="center" vertical="center" wrapText="1"/>
    </xf>
    <xf numFmtId="49" fontId="6" fillId="9" borderId="8" xfId="0" applyNumberFormat="1" applyFont="1" applyFill="1" applyBorder="1" applyAlignment="1" applyProtection="1">
      <alignment horizontal="center" vertical="center" wrapText="1"/>
    </xf>
    <xf numFmtId="174" fontId="6" fillId="1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165" fontId="6" fillId="6" borderId="1" xfId="0" applyNumberFormat="1" applyFont="1" applyFill="1" applyBorder="1" applyAlignment="1" applyProtection="1">
      <alignment horizontal="left" wrapText="1"/>
    </xf>
    <xf numFmtId="0" fontId="7" fillId="2" borderId="1" xfId="0" applyFont="1" applyFill="1" applyBorder="1" applyAlignment="1">
      <alignment horizontal="left" wrapText="1"/>
    </xf>
    <xf numFmtId="165" fontId="6" fillId="18" borderId="1" xfId="0" applyNumberFormat="1" applyFont="1" applyFill="1" applyBorder="1" applyAlignment="1" applyProtection="1">
      <alignment horizontal="left" wrapText="1"/>
    </xf>
    <xf numFmtId="165" fontId="6" fillId="0" borderId="1" xfId="0" applyNumberFormat="1" applyFont="1" applyFill="1" applyBorder="1" applyAlignment="1" applyProtection="1">
      <alignment horizontal="center"/>
    </xf>
    <xf numFmtId="165" fontId="6" fillId="0" borderId="1" xfId="0" applyNumberFormat="1" applyFont="1" applyFill="1" applyBorder="1" applyAlignment="1" applyProtection="1">
      <alignment horizontal="left" wrapText="1"/>
    </xf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43" fontId="7" fillId="2" borderId="0" xfId="0" applyNumberFormat="1" applyFont="1" applyFill="1"/>
    <xf numFmtId="4" fontId="1" fillId="2" borderId="0" xfId="0" applyNumberFormat="1" applyFont="1" applyFill="1"/>
    <xf numFmtId="175" fontId="6" fillId="2" borderId="0" xfId="0" applyNumberFormat="1" applyFont="1" applyFill="1" applyBorder="1" applyAlignment="1" applyProtection="1">
      <alignment horizontal="center"/>
    </xf>
    <xf numFmtId="175" fontId="7" fillId="2" borderId="0" xfId="0" applyNumberFormat="1" applyFont="1" applyFill="1" applyBorder="1" applyAlignment="1" applyProtection="1">
      <alignment horizontal="center"/>
    </xf>
    <xf numFmtId="178" fontId="7" fillId="2" borderId="1" xfId="0" applyNumberFormat="1" applyFont="1" applyFill="1" applyBorder="1" applyAlignment="1">
      <alignment horizontal="right" wrapText="1"/>
    </xf>
    <xf numFmtId="178" fontId="7" fillId="2" borderId="1" xfId="0" applyNumberFormat="1" applyFont="1" applyFill="1" applyBorder="1" applyAlignment="1">
      <alignment wrapText="1"/>
    </xf>
    <xf numFmtId="178" fontId="7" fillId="17" borderId="1" xfId="0" applyNumberFormat="1" applyFont="1" applyFill="1" applyBorder="1" applyAlignment="1">
      <alignment wrapText="1"/>
    </xf>
    <xf numFmtId="0" fontId="7" fillId="2" borderId="8" xfId="0" applyFont="1" applyFill="1" applyBorder="1" applyAlignment="1">
      <alignment horizontal="right" wrapText="1"/>
    </xf>
    <xf numFmtId="0" fontId="16" fillId="14" borderId="0" xfId="0" applyFont="1" applyFill="1"/>
    <xf numFmtId="0" fontId="2" fillId="14" borderId="0" xfId="0" applyFont="1" applyFill="1"/>
    <xf numFmtId="4" fontId="7" fillId="2" borderId="8" xfId="0" applyNumberFormat="1" applyFont="1" applyFill="1" applyBorder="1" applyAlignment="1" applyProtection="1">
      <alignment horizontal="center"/>
    </xf>
    <xf numFmtId="4" fontId="6" fillId="2" borderId="8" xfId="0" applyNumberFormat="1" applyFont="1" applyFill="1" applyBorder="1" applyAlignment="1" applyProtection="1">
      <alignment horizontal="center"/>
    </xf>
    <xf numFmtId="0" fontId="6" fillId="2" borderId="8" xfId="0" applyFont="1" applyFill="1" applyBorder="1" applyAlignment="1">
      <alignment horizontal="left" wrapText="1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right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wrapText="1"/>
    </xf>
    <xf numFmtId="10" fontId="2" fillId="0" borderId="0" xfId="3" applyNumberFormat="1" applyFont="1" applyFill="1"/>
    <xf numFmtId="0" fontId="0" fillId="0" borderId="0" xfId="0" applyAlignment="1">
      <alignment horizontal="right"/>
    </xf>
    <xf numFmtId="10" fontId="0" fillId="0" borderId="0" xfId="0" applyNumberFormat="1" applyAlignment="1">
      <alignment horizontal="left"/>
    </xf>
    <xf numFmtId="0" fontId="2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0" fillId="0" borderId="1" xfId="0" applyFill="1" applyBorder="1"/>
    <xf numFmtId="0" fontId="0" fillId="0" borderId="0" xfId="0" applyBorder="1"/>
    <xf numFmtId="4" fontId="0" fillId="0" borderId="0" xfId="0" applyNumberFormat="1" applyBorder="1"/>
    <xf numFmtId="9" fontId="0" fillId="0" borderId="0" xfId="3" applyFont="1" applyAlignment="1">
      <alignment horizontal="left"/>
    </xf>
    <xf numFmtId="186" fontId="0" fillId="0" borderId="0" xfId="0" applyNumberFormat="1" applyAlignment="1">
      <alignment vertical="center"/>
    </xf>
    <xf numFmtId="9" fontId="28" fillId="0" borderId="1" xfId="3" applyNumberFormat="1" applyFont="1" applyFill="1" applyBorder="1" applyAlignment="1" applyProtection="1">
      <alignment horizontal="center"/>
    </xf>
    <xf numFmtId="4" fontId="28" fillId="0" borderId="1" xfId="0" applyNumberFormat="1" applyFont="1" applyFill="1" applyBorder="1" applyAlignment="1" applyProtection="1">
      <alignment horizontal="center"/>
    </xf>
    <xf numFmtId="4" fontId="28" fillId="0" borderId="1" xfId="0" applyNumberFormat="1" applyFont="1" applyFill="1" applyBorder="1" applyAlignment="1" applyProtection="1">
      <alignment horizontal="center" vertical="center"/>
    </xf>
    <xf numFmtId="9" fontId="0" fillId="0" borderId="0" xfId="0" applyNumberFormat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/>
    </xf>
    <xf numFmtId="168" fontId="2" fillId="0" borderId="1" xfId="0" applyNumberFormat="1" applyFont="1" applyFill="1" applyBorder="1" applyAlignment="1" applyProtection="1">
      <alignment horizontal="center"/>
    </xf>
    <xf numFmtId="4" fontId="2" fillId="2" borderId="1" xfId="0" applyNumberFormat="1" applyFont="1" applyFill="1" applyBorder="1" applyAlignment="1" applyProtection="1">
      <alignment horizontal="center"/>
    </xf>
    <xf numFmtId="0" fontId="28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29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9" fontId="6" fillId="9" borderId="10" xfId="0" applyNumberFormat="1" applyFont="1" applyFill="1" applyBorder="1" applyAlignment="1" applyProtection="1">
      <alignment horizontal="center" vertical="center" wrapText="1"/>
    </xf>
    <xf numFmtId="49" fontId="6" fillId="9" borderId="11" xfId="0" applyNumberFormat="1" applyFont="1" applyFill="1" applyBorder="1" applyAlignment="1" applyProtection="1">
      <alignment horizontal="center" vertical="center" wrapText="1"/>
    </xf>
    <xf numFmtId="49" fontId="6" fillId="9" borderId="9" xfId="0" applyNumberFormat="1" applyFont="1" applyFill="1" applyBorder="1" applyAlignment="1" applyProtection="1">
      <alignment horizontal="center" vertical="center" wrapText="1"/>
    </xf>
    <xf numFmtId="49" fontId="6" fillId="9" borderId="13" xfId="0" applyNumberFormat="1" applyFont="1" applyFill="1" applyBorder="1" applyAlignment="1" applyProtection="1">
      <alignment horizontal="center" vertical="center" wrapText="1"/>
    </xf>
    <xf numFmtId="49" fontId="6" fillId="9" borderId="14" xfId="0" applyNumberFormat="1" applyFont="1" applyFill="1" applyBorder="1" applyAlignment="1" applyProtection="1">
      <alignment horizontal="center" vertical="center" wrapText="1"/>
    </xf>
    <xf numFmtId="49" fontId="6" fillId="9" borderId="8" xfId="0" applyNumberFormat="1" applyFont="1" applyFill="1" applyBorder="1" applyAlignment="1" applyProtection="1">
      <alignment horizontal="center" vertical="center" wrapText="1"/>
    </xf>
    <xf numFmtId="49" fontId="6" fillId="9" borderId="12" xfId="0" applyNumberFormat="1" applyFont="1" applyFill="1" applyBorder="1" applyAlignment="1" applyProtection="1">
      <alignment horizontal="center" vertical="center" wrapText="1"/>
    </xf>
    <xf numFmtId="0" fontId="6" fillId="9" borderId="10" xfId="0" applyNumberFormat="1" applyFont="1" applyFill="1" applyBorder="1" applyAlignment="1" applyProtection="1">
      <alignment horizontal="center" vertical="center" wrapText="1"/>
    </xf>
    <xf numFmtId="0" fontId="6" fillId="9" borderId="11" xfId="0" applyNumberFormat="1" applyFont="1" applyFill="1" applyBorder="1" applyAlignment="1" applyProtection="1">
      <alignment horizontal="center" vertical="center" wrapText="1"/>
    </xf>
    <xf numFmtId="0" fontId="6" fillId="9" borderId="12" xfId="0" applyNumberFormat="1" applyFont="1" applyFill="1" applyBorder="1" applyAlignment="1" applyProtection="1">
      <alignment horizontal="center" vertical="center" wrapText="1"/>
    </xf>
    <xf numFmtId="182" fontId="0" fillId="0" borderId="0" xfId="0" applyNumberForma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182" fontId="26" fillId="0" borderId="0" xfId="0" applyNumberFormat="1" applyFont="1" applyAlignment="1">
      <alignment horizontal="center" vertical="center" wrapText="1"/>
    </xf>
    <xf numFmtId="0" fontId="23" fillId="16" borderId="23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3" fillId="16" borderId="24" xfId="0" applyFont="1" applyFill="1" applyBorder="1" applyAlignment="1">
      <alignment horizontal="center" vertical="center" wrapText="1"/>
    </xf>
    <xf numFmtId="0" fontId="23" fillId="16" borderId="25" xfId="0" applyFont="1" applyFill="1" applyBorder="1" applyAlignment="1">
      <alignment horizontal="center" vertical="center" wrapText="1"/>
    </xf>
    <xf numFmtId="0" fontId="23" fillId="16" borderId="2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49" fontId="6" fillId="11" borderId="1" xfId="0" applyNumberFormat="1" applyFont="1" applyFill="1" applyBorder="1" applyAlignment="1" applyProtection="1">
      <alignment horizontal="center" vertical="center" wrapText="1"/>
    </xf>
    <xf numFmtId="0" fontId="6" fillId="11" borderId="1" xfId="0" applyNumberFormat="1" applyFont="1" applyFill="1" applyBorder="1" applyAlignment="1" applyProtection="1">
      <alignment horizontal="center" vertical="center" wrapText="1"/>
    </xf>
    <xf numFmtId="0" fontId="12" fillId="12" borderId="5" xfId="0" applyFont="1" applyFill="1" applyBorder="1" applyAlignment="1">
      <alignment horizontal="center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49" fontId="6" fillId="11" borderId="5" xfId="0" applyNumberFormat="1" applyFont="1" applyFill="1" applyBorder="1" applyAlignment="1" applyProtection="1">
      <alignment horizontal="center" vertical="center" wrapText="1"/>
    </xf>
    <xf numFmtId="49" fontId="6" fillId="11" borderId="6" xfId="0" applyNumberFormat="1" applyFont="1" applyFill="1" applyBorder="1" applyAlignment="1" applyProtection="1">
      <alignment horizontal="center" vertical="center" wrapText="1"/>
    </xf>
    <xf numFmtId="49" fontId="6" fillId="10" borderId="1" xfId="0" applyNumberFormat="1" applyFont="1" applyFill="1" applyBorder="1" applyAlignment="1" applyProtection="1">
      <alignment horizontal="center" vertical="center" wrapText="1"/>
    </xf>
    <xf numFmtId="174" fontId="6" fillId="1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49" fontId="6" fillId="5" borderId="5" xfId="0" applyNumberFormat="1" applyFont="1" applyFill="1" applyBorder="1" applyAlignment="1" applyProtection="1">
      <alignment horizontal="center" vertical="center" wrapText="1"/>
      <protection hidden="1"/>
    </xf>
    <xf numFmtId="49" fontId="6" fillId="5" borderId="6" xfId="0" applyNumberFormat="1" applyFont="1" applyFill="1" applyBorder="1" applyAlignment="1" applyProtection="1">
      <alignment horizontal="center" vertical="center" wrapText="1"/>
      <protection hidden="1"/>
    </xf>
    <xf numFmtId="49" fontId="6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15" borderId="5" xfId="0" applyNumberFormat="1" applyFont="1" applyFill="1" applyBorder="1" applyAlignment="1" applyProtection="1">
      <alignment horizontal="center" vertical="center" wrapText="1"/>
      <protection hidden="1"/>
    </xf>
    <xf numFmtId="49" fontId="6" fillId="15" borderId="6" xfId="0" applyNumberFormat="1" applyFont="1" applyFill="1" applyBorder="1" applyAlignment="1" applyProtection="1">
      <alignment horizontal="center" vertical="center" wrapText="1"/>
      <protection hidden="1"/>
    </xf>
    <xf numFmtId="49" fontId="6" fillId="15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10" borderId="2" xfId="0" applyNumberFormat="1" applyFont="1" applyFill="1" applyBorder="1" applyAlignment="1" applyProtection="1">
      <alignment horizontal="center" vertical="center" wrapText="1"/>
      <protection hidden="1"/>
    </xf>
    <xf numFmtId="49" fontId="6" fillId="10" borderId="3" xfId="0" applyNumberFormat="1" applyFont="1" applyFill="1" applyBorder="1" applyAlignment="1" applyProtection="1">
      <alignment horizontal="center" vertical="center" wrapText="1"/>
      <protection hidden="1"/>
    </xf>
    <xf numFmtId="49" fontId="6" fillId="10" borderId="4" xfId="0" applyNumberFormat="1" applyFont="1" applyFill="1" applyBorder="1" applyAlignment="1" applyProtection="1">
      <alignment horizontal="center" vertical="center" wrapText="1"/>
      <protection hidden="1"/>
    </xf>
    <xf numFmtId="166" fontId="6" fillId="10" borderId="1" xfId="0" applyNumberFormat="1" applyFont="1" applyFill="1" applyBorder="1" applyAlignment="1" applyProtection="1">
      <alignment horizontal="center" vertical="center" wrapText="1"/>
    </xf>
    <xf numFmtId="49" fontId="6" fillId="9" borderId="2" xfId="0" applyNumberFormat="1" applyFont="1" applyFill="1" applyBorder="1" applyAlignment="1" applyProtection="1">
      <alignment horizontal="center" vertical="center" wrapText="1"/>
      <protection hidden="1"/>
    </xf>
    <xf numFmtId="49" fontId="6" fillId="9" borderId="3" xfId="0" applyNumberFormat="1" applyFont="1" applyFill="1" applyBorder="1" applyAlignment="1" applyProtection="1">
      <alignment horizontal="center" vertical="center" wrapText="1"/>
      <protection hidden="1"/>
    </xf>
    <xf numFmtId="49" fontId="6" fillId="9" borderId="4" xfId="0" applyNumberFormat="1" applyFont="1" applyFill="1" applyBorder="1" applyAlignment="1" applyProtection="1">
      <alignment horizontal="center" vertical="center" wrapText="1"/>
      <protection hidden="1"/>
    </xf>
    <xf numFmtId="49" fontId="6" fillId="9" borderId="5" xfId="0" applyNumberFormat="1" applyFont="1" applyFill="1" applyBorder="1" applyAlignment="1" applyProtection="1">
      <alignment horizontal="center" vertical="center" wrapText="1"/>
      <protection hidden="1"/>
    </xf>
    <xf numFmtId="49" fontId="6" fillId="9" borderId="6" xfId="0" applyNumberFormat="1" applyFont="1" applyFill="1" applyBorder="1" applyAlignment="1" applyProtection="1">
      <alignment horizontal="center" vertical="center" wrapText="1"/>
      <protection hidden="1"/>
    </xf>
    <xf numFmtId="49" fontId="6" fillId="10" borderId="5" xfId="0" applyNumberFormat="1" applyFont="1" applyFill="1" applyBorder="1" applyAlignment="1" applyProtection="1">
      <alignment horizontal="center" vertical="center" wrapText="1"/>
    </xf>
    <xf numFmtId="49" fontId="6" fillId="10" borderId="6" xfId="0" applyNumberFormat="1" applyFont="1" applyFill="1" applyBorder="1" applyAlignment="1" applyProtection="1">
      <alignment horizontal="center" vertical="center" wrapText="1"/>
    </xf>
    <xf numFmtId="171" fontId="6" fillId="10" borderId="1" xfId="0" applyNumberFormat="1" applyFont="1" applyFill="1" applyBorder="1" applyAlignment="1" applyProtection="1">
      <alignment horizontal="center" vertical="center" wrapText="1"/>
    </xf>
  </cellXfs>
  <cellStyles count="4">
    <cellStyle name="Денежный 2" xfId="1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colors>
    <mruColors>
      <color rgb="FFF04D3C"/>
      <color rgb="FF540000"/>
      <color rgb="FFD00000"/>
      <color rgb="FFF029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217715</xdr:colOff>
      <xdr:row>113</xdr:row>
      <xdr:rowOff>146957</xdr:rowOff>
    </xdr:from>
    <xdr:to>
      <xdr:col>11</xdr:col>
      <xdr:colOff>849085</xdr:colOff>
      <xdr:row>114</xdr:row>
      <xdr:rowOff>1385209</xdr:rowOff>
    </xdr:to>
    <xdr:sp macro="" textlink="">
      <xdr:nvSpPr>
        <xdr:cNvPr id="2" name="Стрелка влево 1"/>
        <xdr:cNvSpPr/>
      </xdr:nvSpPr>
      <xdr:spPr>
        <a:xfrm>
          <a:off x="12529458" y="22234071"/>
          <a:ext cx="3374570" cy="141242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В третьем</a:t>
          </a:r>
          <a:r>
            <a:rPr lang="ru-RU" sz="1100" baseline="0"/>
            <a:t> квартале затрат на создание разве не будет? </a:t>
          </a:r>
          <a:r>
            <a:rPr lang="ru-RU" sz="1100" baseline="0">
              <a:solidFill>
                <a:srgbClr val="FF0000"/>
              </a:solidFill>
            </a:rPr>
            <a:t>На ремонтные работы не будет, только на ПО</a:t>
          </a:r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26C~1.BRA/AppData/Local/Temp/&#1050;&#1088;&#1072;&#1089;&#1085;&#1086;&#1103;&#1088;&#1089;&#1082;/&#1060;&#1042;&#1060;/&#1060;&#1080;&#1085;&#1072;&#1085;&#1089;&#1086;&#1074;&#1072;&#1103;%20&#1084;&#1086;&#1076;&#1077;&#1083;&#1100;%20&#1060;&#1042;&#1060;%2011.04.16%20(&#1088;&#1072;&#1089;&#1095;&#1077;&#1090;&#1099;%20&#1089;%20&#1092;&#1086;&#1088;&#1084;&#1091;&#1083;&#1072;&#1084;&#108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pushkin/Desktop/2018_03_22_&#1055;&#1088;&#1080;&#1083;&#1086;&#1078;&#1077;&#1085;&#1080;&#1077;%204_&#1060;&#1080;&#1085;&#1072;&#1085;&#1089;&#1086;&#1074;&#1072;&#1103;%20&#1052;&#1086;&#1076;&#1077;&#1083;&#1100;_&#1047;&#1072;&#1084;&#1077;&#1095;&#1072;&#1085;&#1080;&#1103;%20&#1052;&#1069;&#106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лючевых показателей"/>
      <sheetName val="Оценка рентабельности"/>
      <sheetName val="Привлеченные денежные средства"/>
      <sheetName val="Расчет налоговых платежей"/>
      <sheetName val="Свод кап-ных и экспл-ных затрат"/>
      <sheetName val="Расчет экспл-нных затрат"/>
      <sheetName val="Кол-во штрафов"/>
      <sheetName val="Расчет затрат на персонал"/>
      <sheetName val="Расчет доп. затрат"/>
      <sheetName val="Оглавление"/>
    </sheetNames>
    <sheetDataSet>
      <sheetData sheetId="0"/>
      <sheetData sheetId="1"/>
      <sheetData sheetId="2">
        <row r="3">
          <cell r="B3" t="str">
            <v>месяц</v>
          </cell>
        </row>
        <row r="4">
          <cell r="B4" t="str">
            <v>квартал</v>
          </cell>
        </row>
        <row r="5">
          <cell r="B5" t="str">
            <v>год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Свод показатели"/>
      <sheetName val="6_Показатели"/>
      <sheetName val="2_Программа_проекта"/>
      <sheetName val="3_Оценка рентабельности"/>
      <sheetName val="4_Свод_затрат"/>
      <sheetName val="5_Валовые поступления"/>
      <sheetName val="7_Остановочные пункты"/>
      <sheetName val="8_СМР_ПНР_Остановочных пунктов"/>
      <sheetName val="8_ЦОД_ФВФ"/>
      <sheetName val="9_Экспл_Остановочных пунктов"/>
      <sheetName val="10_Экспл_ЦОД"/>
      <sheetName val="10_ЦОД"/>
      <sheetName val="11_Персонал"/>
      <sheetName val="12_Трансп"/>
      <sheetName val="13_ Кредит на 5 лет"/>
      <sheetName val="14_Доп_расходы"/>
      <sheetName val="13_Налог на имущество"/>
      <sheetName val="15_НДС "/>
    </sheetNames>
    <sheetDataSet>
      <sheetData sheetId="0"/>
      <sheetData sheetId="1"/>
      <sheetData sheetId="2">
        <row r="67">
          <cell r="F67">
            <v>2018</v>
          </cell>
          <cell r="G67">
            <v>2019</v>
          </cell>
          <cell r="H67">
            <v>2020</v>
          </cell>
          <cell r="I67">
            <v>2021</v>
          </cell>
          <cell r="J67">
            <v>2022</v>
          </cell>
          <cell r="K67">
            <v>2023</v>
          </cell>
          <cell r="L67">
            <v>2024</v>
          </cell>
          <cell r="M67">
            <v>2025</v>
          </cell>
          <cell r="N67">
            <v>2026</v>
          </cell>
          <cell r="O67">
            <v>2027</v>
          </cell>
          <cell r="P67">
            <v>2028</v>
          </cell>
        </row>
      </sheetData>
      <sheetData sheetId="3"/>
      <sheetData sheetId="4">
        <row r="27">
          <cell r="E27">
            <v>59825954.406779662</v>
          </cell>
        </row>
      </sheetData>
      <sheetData sheetId="5">
        <row r="99">
          <cell r="E99">
            <v>20400000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42">
          <cell r="E142">
            <v>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7"/>
  <sheetViews>
    <sheetView tabSelected="1" view="pageBreakPreview" zoomScale="70" zoomScaleNormal="70" zoomScaleSheetLayoutView="70" workbookViewId="0">
      <selection activeCell="G16" sqref="G16"/>
    </sheetView>
  </sheetViews>
  <sheetFormatPr defaultColWidth="9.140625" defaultRowHeight="12.75" x14ac:dyDescent="0.2"/>
  <cols>
    <col min="1" max="2" width="7.42578125" style="1" customWidth="1"/>
    <col min="3" max="3" width="53.5703125" style="1" customWidth="1"/>
    <col min="4" max="4" width="16.5703125" style="1" customWidth="1"/>
    <col min="5" max="14" width="13.7109375" style="1" customWidth="1"/>
    <col min="15" max="15" width="13.5703125" style="1" customWidth="1"/>
    <col min="16" max="18" width="18.42578125" style="1" hidden="1" customWidth="1"/>
    <col min="19" max="16384" width="9.140625" style="1"/>
  </cols>
  <sheetData>
    <row r="1" spans="1:15" s="295" customFormat="1" ht="85.5" customHeight="1" x14ac:dyDescent="0.2">
      <c r="M1" s="449" t="s">
        <v>473</v>
      </c>
      <c r="N1" s="449"/>
      <c r="O1" s="449"/>
    </row>
    <row r="2" spans="1:15" s="295" customFormat="1" x14ac:dyDescent="0.2">
      <c r="M2" s="449"/>
      <c r="N2" s="449"/>
      <c r="O2" s="449"/>
    </row>
    <row r="3" spans="1:15" s="295" customFormat="1" x14ac:dyDescent="0.2">
      <c r="M3" s="449"/>
      <c r="N3" s="449"/>
      <c r="O3" s="449"/>
    </row>
    <row r="4" spans="1:15" s="295" customFormat="1" x14ac:dyDescent="0.2">
      <c r="M4" s="449"/>
      <c r="N4" s="449"/>
      <c r="O4" s="449"/>
    </row>
    <row r="5" spans="1:15" s="295" customFormat="1" ht="21" customHeight="1" x14ac:dyDescent="0.2">
      <c r="M5" s="449"/>
      <c r="N5" s="449"/>
      <c r="O5" s="449"/>
    </row>
    <row r="6" spans="1:15" s="295" customFormat="1" x14ac:dyDescent="0.2">
      <c r="M6" s="357"/>
      <c r="N6" s="357"/>
      <c r="O6" s="357"/>
    </row>
    <row r="7" spans="1:15" s="295" customFormat="1" x14ac:dyDescent="0.2">
      <c r="A7" s="450" t="s">
        <v>474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</row>
    <row r="8" spans="1:15" s="295" customFormat="1" x14ac:dyDescent="0.2">
      <c r="M8" s="357"/>
      <c r="N8" s="357"/>
      <c r="O8" s="357"/>
    </row>
    <row r="9" spans="1:15" s="295" customFormat="1" x14ac:dyDescent="0.2">
      <c r="C9" s="333" t="s">
        <v>180</v>
      </c>
      <c r="M9" s="357"/>
      <c r="N9" s="357"/>
      <c r="O9" s="357"/>
    </row>
    <row r="10" spans="1:15" s="295" customFormat="1" x14ac:dyDescent="0.2"/>
    <row r="11" spans="1:15" s="92" customFormat="1" ht="38.25" x14ac:dyDescent="0.2">
      <c r="B11" s="334" t="s">
        <v>11</v>
      </c>
      <c r="C11" s="334" t="s">
        <v>181</v>
      </c>
      <c r="D11" s="334" t="s">
        <v>581</v>
      </c>
    </row>
    <row r="12" spans="1:15" s="92" customFormat="1" ht="25.5" x14ac:dyDescent="0.2">
      <c r="B12" s="448">
        <v>1</v>
      </c>
      <c r="C12" s="335" t="s">
        <v>413</v>
      </c>
      <c r="D12" s="439">
        <f>'6_Свод_затр_НДС'!E22</f>
        <v>71560043.199999988</v>
      </c>
      <c r="F12" s="336"/>
    </row>
    <row r="13" spans="1:15" s="92" customFormat="1" ht="25.5" x14ac:dyDescent="0.2">
      <c r="B13" s="337" t="s">
        <v>48</v>
      </c>
      <c r="C13" s="338" t="s">
        <v>490</v>
      </c>
      <c r="D13" s="441">
        <f>SUM('6_Свод_затр_НДС'!D19:D21)</f>
        <v>1480192</v>
      </c>
      <c r="F13" s="336"/>
    </row>
    <row r="14" spans="1:15" s="92" customFormat="1" ht="38.25" x14ac:dyDescent="0.2">
      <c r="B14" s="337" t="s">
        <v>51</v>
      </c>
      <c r="C14" s="338" t="s">
        <v>469</v>
      </c>
      <c r="D14" s="441">
        <f>'6_Свод_затр_НДС'!E11</f>
        <v>70079851.199999988</v>
      </c>
      <c r="F14" s="336"/>
    </row>
    <row r="15" spans="1:15" s="92" customFormat="1" x14ac:dyDescent="0.2">
      <c r="B15" s="445">
        <v>2</v>
      </c>
      <c r="C15" s="339" t="s">
        <v>357</v>
      </c>
      <c r="D15" s="438">
        <f>'8_Валовые поступления'!D96</f>
        <v>567600000</v>
      </c>
      <c r="E15" s="340"/>
      <c r="F15" s="336"/>
    </row>
    <row r="16" spans="1:15" s="92" customFormat="1" x14ac:dyDescent="0.2">
      <c r="B16" s="446">
        <v>3</v>
      </c>
      <c r="C16" s="341" t="s">
        <v>411</v>
      </c>
      <c r="D16" s="442">
        <f>'8_Валовые поступления'!D106</f>
        <v>492000</v>
      </c>
      <c r="F16" s="336"/>
    </row>
    <row r="17" spans="2:18" s="346" customFormat="1" x14ac:dyDescent="0.2">
      <c r="B17" s="447">
        <v>4</v>
      </c>
      <c r="C17" s="343" t="s">
        <v>429</v>
      </c>
      <c r="D17" s="442">
        <f>'7_ Кредит_8 лет'!B8</f>
        <v>71560043.200000003</v>
      </c>
      <c r="E17" s="344"/>
      <c r="F17" s="345"/>
    </row>
    <row r="18" spans="2:18" s="346" customFormat="1" x14ac:dyDescent="0.2">
      <c r="B18" s="447">
        <v>5</v>
      </c>
      <c r="C18" s="343" t="s">
        <v>428</v>
      </c>
      <c r="D18" s="443">
        <f>IF((D12-D17)&lt;=0,0,(D12-D17))</f>
        <v>0</v>
      </c>
      <c r="F18" s="345"/>
    </row>
    <row r="19" spans="2:18" s="346" customFormat="1" ht="25.5" x14ac:dyDescent="0.2">
      <c r="B19" s="445">
        <v>6</v>
      </c>
      <c r="C19" s="339" t="s">
        <v>228</v>
      </c>
      <c r="D19" s="439">
        <v>10</v>
      </c>
      <c r="F19" s="345"/>
    </row>
    <row r="20" spans="2:18" s="346" customFormat="1" x14ac:dyDescent="0.2">
      <c r="B20" s="447">
        <v>7</v>
      </c>
      <c r="C20" s="343" t="s">
        <v>182</v>
      </c>
      <c r="D20" s="443">
        <f>'4_Н_Прибыль'!D15</f>
        <v>58552909.124081559</v>
      </c>
      <c r="F20" s="345"/>
      <c r="G20" s="347"/>
    </row>
    <row r="21" spans="2:18" s="346" customFormat="1" hidden="1" x14ac:dyDescent="0.2">
      <c r="B21" s="342"/>
      <c r="C21" s="343"/>
      <c r="D21" s="443">
        <f>'13_Налог на имущество'!D38</f>
        <v>0</v>
      </c>
      <c r="F21" s="345"/>
    </row>
    <row r="22" spans="2:18" s="346" customFormat="1" x14ac:dyDescent="0.2">
      <c r="B22" s="447">
        <v>8</v>
      </c>
      <c r="C22" s="343" t="s">
        <v>183</v>
      </c>
      <c r="D22" s="442">
        <f>'9_Персонал'!D142</f>
        <v>5222414.1300000045</v>
      </c>
      <c r="F22" s="345"/>
    </row>
    <row r="23" spans="2:18" s="92" customFormat="1" x14ac:dyDescent="0.2">
      <c r="B23" s="446">
        <v>9</v>
      </c>
      <c r="C23" s="341" t="s">
        <v>184</v>
      </c>
      <c r="D23" s="444">
        <f>'9_Персонал'!D165</f>
        <v>12132069.067260005</v>
      </c>
      <c r="F23" s="336"/>
    </row>
    <row r="24" spans="2:18" s="92" customFormat="1" x14ac:dyDescent="0.2">
      <c r="B24" s="446">
        <v>10</v>
      </c>
      <c r="C24" s="341" t="s">
        <v>491</v>
      </c>
      <c r="D24" s="444">
        <f>'5_НДС'!D14</f>
        <v>55443916.212685138</v>
      </c>
      <c r="F24" s="336"/>
    </row>
    <row r="25" spans="2:18" s="346" customFormat="1" ht="25.5" x14ac:dyDescent="0.2">
      <c r="B25" s="445">
        <v>11</v>
      </c>
      <c r="C25" s="339" t="s">
        <v>599</v>
      </c>
      <c r="D25" s="439">
        <f>'2_Показатели'!B22</f>
        <v>16819667.189212255</v>
      </c>
      <c r="F25" s="345"/>
    </row>
    <row r="26" spans="2:18" s="346" customFormat="1" ht="13.5" customHeight="1" x14ac:dyDescent="0.2">
      <c r="B26" s="445">
        <v>13</v>
      </c>
      <c r="C26" s="339" t="s">
        <v>590</v>
      </c>
      <c r="D26" s="437">
        <f>'2_Показатели'!B23</f>
        <v>7.9376596264069121E-2</v>
      </c>
      <c r="F26" s="424"/>
    </row>
    <row r="27" spans="2:18" s="92" customFormat="1" ht="13.5" customHeight="1" x14ac:dyDescent="0.2"/>
    <row r="28" spans="2:18" s="92" customFormat="1" x14ac:dyDescent="0.2">
      <c r="B28" s="348" t="s">
        <v>185</v>
      </c>
    </row>
    <row r="29" spans="2:18" s="92" customFormat="1" x14ac:dyDescent="0.2"/>
    <row r="30" spans="2:18" s="92" customFormat="1" ht="21" customHeight="1" x14ac:dyDescent="0.2">
      <c r="B30" s="349" t="s">
        <v>11</v>
      </c>
      <c r="C30" s="349" t="s">
        <v>186</v>
      </c>
      <c r="D30" s="349" t="s">
        <v>418</v>
      </c>
      <c r="E30" s="350">
        <f>'11_Ост_П_ППР'!F67</f>
        <v>2018</v>
      </c>
      <c r="F30" s="350">
        <f>'11_Ост_П_ППР'!G67</f>
        <v>2019</v>
      </c>
      <c r="G30" s="350">
        <f>'11_Ост_П_ППР'!H67</f>
        <v>2020</v>
      </c>
      <c r="H30" s="350">
        <f>'11_Ост_П_ППР'!I67</f>
        <v>2021</v>
      </c>
      <c r="I30" s="350">
        <f>'11_Ост_П_ППР'!J67</f>
        <v>2022</v>
      </c>
      <c r="J30" s="350">
        <f>'11_Ост_П_ППР'!K67</f>
        <v>2023</v>
      </c>
      <c r="K30" s="350">
        <f>'11_Ост_П_ППР'!L67</f>
        <v>2024</v>
      </c>
      <c r="L30" s="350">
        <f>'11_Ост_П_ППР'!M67</f>
        <v>2025</v>
      </c>
      <c r="M30" s="350">
        <f>'11_Ост_П_ППР'!N67</f>
        <v>2026</v>
      </c>
      <c r="N30" s="350">
        <f>'11_Ост_П_ППР'!O67</f>
        <v>2027</v>
      </c>
      <c r="O30" s="350">
        <f>'11_Ост_П_ППР'!P67</f>
        <v>2028</v>
      </c>
      <c r="P30" s="350" t="str">
        <f>'11_Ост_П_ППР'!Q67</f>
        <v>-</v>
      </c>
      <c r="Q30" s="350" t="str">
        <f>'11_Ост_П_ППР'!R67</f>
        <v>-</v>
      </c>
      <c r="R30" s="350" t="str">
        <f>'11_Ост_П_ППР'!S67</f>
        <v>-</v>
      </c>
    </row>
    <row r="31" spans="2:18" s="92" customFormat="1" x14ac:dyDescent="0.2">
      <c r="B31" s="351" t="s">
        <v>87</v>
      </c>
      <c r="C31" s="352" t="s">
        <v>373</v>
      </c>
      <c r="D31" s="353">
        <f>SUM(E31:O31)</f>
        <v>492000</v>
      </c>
      <c r="E31" s="353">
        <f>'8_Валовые поступления'!E93</f>
        <v>36000</v>
      </c>
      <c r="F31" s="353">
        <f>'8_Валовые поступления'!F93</f>
        <v>48000</v>
      </c>
      <c r="G31" s="353">
        <f>'8_Валовые поступления'!G93</f>
        <v>48000</v>
      </c>
      <c r="H31" s="353">
        <f>'8_Валовые поступления'!H93</f>
        <v>48000</v>
      </c>
      <c r="I31" s="353">
        <f>'8_Валовые поступления'!I93</f>
        <v>48000</v>
      </c>
      <c r="J31" s="353">
        <f>'8_Валовые поступления'!J93</f>
        <v>48000</v>
      </c>
      <c r="K31" s="353">
        <f>'8_Валовые поступления'!K93</f>
        <v>48000</v>
      </c>
      <c r="L31" s="353">
        <f>'8_Валовые поступления'!L93</f>
        <v>48000</v>
      </c>
      <c r="M31" s="353">
        <f>'8_Валовые поступления'!M93</f>
        <v>48000</v>
      </c>
      <c r="N31" s="353">
        <f>'8_Валовые поступления'!N93</f>
        <v>48000</v>
      </c>
      <c r="O31" s="353">
        <f>'8_Валовые поступления'!O93</f>
        <v>24000</v>
      </c>
      <c r="P31" s="353">
        <f>'8_Валовые поступления'!P54</f>
        <v>0</v>
      </c>
      <c r="Q31" s="353" t="e">
        <f>'8_Валовые поступления'!Q54</f>
        <v>#REF!</v>
      </c>
      <c r="R31" s="353" t="e">
        <f>'8_Валовые поступления'!R54</f>
        <v>#REF!</v>
      </c>
    </row>
    <row r="32" spans="2:18" s="92" customFormat="1" x14ac:dyDescent="0.2">
      <c r="B32" s="354" t="s">
        <v>88</v>
      </c>
      <c r="C32" s="355" t="s">
        <v>357</v>
      </c>
      <c r="D32" s="356">
        <f>SUM(E32:R32)</f>
        <v>567600000</v>
      </c>
      <c r="E32" s="356">
        <f>'8_Валовые поступления'!E96</f>
        <v>20400000</v>
      </c>
      <c r="F32" s="356">
        <f>'8_Валовые поступления'!F96</f>
        <v>57600000</v>
      </c>
      <c r="G32" s="356">
        <f>'8_Валовые поступления'!G96</f>
        <v>57600000</v>
      </c>
      <c r="H32" s="356">
        <f>'8_Валовые поступления'!H96</f>
        <v>57600000</v>
      </c>
      <c r="I32" s="356">
        <f>'8_Валовые поступления'!I96</f>
        <v>57600000</v>
      </c>
      <c r="J32" s="356">
        <f>'8_Валовые поступления'!J96</f>
        <v>57600000</v>
      </c>
      <c r="K32" s="356">
        <f>'8_Валовые поступления'!K96</f>
        <v>57600000</v>
      </c>
      <c r="L32" s="356">
        <f>'8_Валовые поступления'!L96</f>
        <v>57600000</v>
      </c>
      <c r="M32" s="356">
        <f>'8_Валовые поступления'!M96</f>
        <v>57600000</v>
      </c>
      <c r="N32" s="356">
        <f>'8_Валовые поступления'!N96</f>
        <v>57600000</v>
      </c>
      <c r="O32" s="356">
        <f>'8_Валовые поступления'!O96</f>
        <v>28800000</v>
      </c>
      <c r="P32" s="356">
        <f>'8_Валовые поступления'!P96</f>
        <v>0</v>
      </c>
      <c r="Q32" s="356">
        <f>'8_Валовые поступления'!Q96</f>
        <v>0</v>
      </c>
      <c r="R32" s="356">
        <f>'8_Валовые поступления'!R96</f>
        <v>0</v>
      </c>
    </row>
    <row r="33" spans="2:18" s="92" customFormat="1" x14ac:dyDescent="0.2">
      <c r="B33" s="351" t="s">
        <v>89</v>
      </c>
      <c r="C33" s="352" t="s">
        <v>233</v>
      </c>
      <c r="D33" s="353">
        <f>SUM(E33:O33)</f>
        <v>-567108000</v>
      </c>
      <c r="E33" s="353">
        <f>E31-E32</f>
        <v>-20364000</v>
      </c>
      <c r="F33" s="353">
        <f t="shared" ref="F33:R33" si="0">F31-F32</f>
        <v>-57552000</v>
      </c>
      <c r="G33" s="353">
        <f t="shared" si="0"/>
        <v>-57552000</v>
      </c>
      <c r="H33" s="353">
        <f t="shared" si="0"/>
        <v>-57552000</v>
      </c>
      <c r="I33" s="353">
        <f t="shared" si="0"/>
        <v>-57552000</v>
      </c>
      <c r="J33" s="353">
        <f t="shared" si="0"/>
        <v>-57552000</v>
      </c>
      <c r="K33" s="353">
        <f t="shared" si="0"/>
        <v>-57552000</v>
      </c>
      <c r="L33" s="353">
        <f t="shared" si="0"/>
        <v>-57552000</v>
      </c>
      <c r="M33" s="353">
        <f t="shared" si="0"/>
        <v>-57552000</v>
      </c>
      <c r="N33" s="353">
        <f t="shared" si="0"/>
        <v>-57552000</v>
      </c>
      <c r="O33" s="353">
        <f t="shared" si="0"/>
        <v>-28776000</v>
      </c>
      <c r="P33" s="353">
        <f t="shared" si="0"/>
        <v>0</v>
      </c>
      <c r="Q33" s="353" t="e">
        <f t="shared" si="0"/>
        <v>#REF!</v>
      </c>
      <c r="R33" s="353" t="e">
        <f t="shared" si="0"/>
        <v>#REF!</v>
      </c>
    </row>
    <row r="34" spans="2:18" s="92" customFormat="1" x14ac:dyDescent="0.2"/>
    <row r="35" spans="2:18" s="92" customFormat="1" x14ac:dyDescent="0.2"/>
    <row r="36" spans="2:18" s="92" customFormat="1" x14ac:dyDescent="0.2"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8" s="92" customFormat="1" x14ac:dyDescent="0.2"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</row>
  </sheetData>
  <mergeCells count="2">
    <mergeCell ref="M1:O5"/>
    <mergeCell ref="A7:O7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BH125"/>
  <sheetViews>
    <sheetView topLeftCell="A57" zoomScale="70" zoomScaleNormal="70" workbookViewId="0">
      <selection activeCell="E95" sqref="E95"/>
    </sheetView>
  </sheetViews>
  <sheetFormatPr defaultColWidth="9.140625" defaultRowHeight="12.75" x14ac:dyDescent="0.2"/>
  <cols>
    <col min="1" max="2" width="7.42578125" style="1" customWidth="1"/>
    <col min="3" max="3" width="51.85546875" style="1" customWidth="1"/>
    <col min="4" max="4" width="18" style="1" customWidth="1"/>
    <col min="5" max="5" width="23.28515625" style="1" customWidth="1"/>
    <col min="6" max="6" width="15.7109375" style="1" customWidth="1"/>
    <col min="7" max="7" width="19.28515625" style="1" customWidth="1"/>
    <col min="8" max="8" width="17.85546875" style="1" customWidth="1"/>
    <col min="9" max="9" width="18.28515625" style="1" customWidth="1"/>
    <col min="10" max="10" width="19" style="1" customWidth="1"/>
    <col min="11" max="11" width="21" style="1" customWidth="1"/>
    <col min="12" max="12" width="15.7109375" style="1" customWidth="1"/>
    <col min="13" max="13" width="16.7109375" style="1" customWidth="1"/>
    <col min="14" max="14" width="17.85546875" style="1" customWidth="1"/>
    <col min="15" max="60" width="16.42578125" style="1" customWidth="1"/>
    <col min="61" max="16384" width="9.140625" style="1"/>
  </cols>
  <sheetData>
    <row r="2" spans="2:6" ht="20.25" x14ac:dyDescent="0.3">
      <c r="B2" s="2" t="s">
        <v>509</v>
      </c>
    </row>
    <row r="3" spans="2:6" ht="20.25" x14ac:dyDescent="0.3">
      <c r="B3" s="2"/>
    </row>
    <row r="4" spans="2:6" s="92" customFormat="1" ht="15.75" x14ac:dyDescent="0.25">
      <c r="B4" s="91" t="s">
        <v>44</v>
      </c>
    </row>
    <row r="5" spans="2:6" s="92" customFormat="1" ht="15.75" x14ac:dyDescent="0.25">
      <c r="B5" s="91"/>
    </row>
    <row r="6" spans="2:6" s="92" customFormat="1" ht="33.75" customHeight="1" x14ac:dyDescent="0.2">
      <c r="B6" s="330" t="s">
        <v>11</v>
      </c>
      <c r="C6" s="330" t="s">
        <v>85</v>
      </c>
      <c r="D6" s="330" t="s">
        <v>98</v>
      </c>
      <c r="E6" s="330" t="s">
        <v>427</v>
      </c>
    </row>
    <row r="7" spans="2:6" s="92" customFormat="1" ht="57" x14ac:dyDescent="0.2">
      <c r="B7" s="93" t="s">
        <v>87</v>
      </c>
      <c r="C7" s="94" t="s">
        <v>485</v>
      </c>
      <c r="D7" s="88" t="s">
        <v>58</v>
      </c>
      <c r="E7" s="367">
        <v>751660</v>
      </c>
    </row>
    <row r="8" spans="2:6" s="346" customFormat="1" ht="14.25" hidden="1" x14ac:dyDescent="0.2">
      <c r="B8" s="204"/>
      <c r="C8" s="205"/>
      <c r="D8" s="206"/>
      <c r="E8" s="368">
        <v>0</v>
      </c>
      <c r="F8" s="92"/>
    </row>
    <row r="9" spans="2:6" s="346" customFormat="1" ht="14.25" hidden="1" x14ac:dyDescent="0.2">
      <c r="B9" s="204"/>
      <c r="C9" s="205"/>
      <c r="D9" s="206"/>
      <c r="E9" s="368">
        <v>0</v>
      </c>
      <c r="F9" s="92"/>
    </row>
    <row r="10" spans="2:6" s="346" customFormat="1" ht="14.25" hidden="1" x14ac:dyDescent="0.2">
      <c r="B10" s="204"/>
      <c r="C10" s="205"/>
      <c r="D10" s="206"/>
      <c r="E10" s="368">
        <v>0</v>
      </c>
      <c r="F10" s="92"/>
    </row>
    <row r="11" spans="2:6" s="92" customFormat="1" ht="99.75" x14ac:dyDescent="0.2">
      <c r="B11" s="93" t="s">
        <v>88</v>
      </c>
      <c r="C11" s="94" t="s">
        <v>484</v>
      </c>
      <c r="D11" s="88" t="s">
        <v>99</v>
      </c>
      <c r="E11" s="367">
        <v>14160</v>
      </c>
    </row>
    <row r="12" spans="2:6" s="92" customFormat="1" ht="14.25" hidden="1" x14ac:dyDescent="0.2">
      <c r="B12" s="93"/>
      <c r="C12" s="94"/>
      <c r="D12" s="88"/>
      <c r="E12" s="367"/>
    </row>
    <row r="13" spans="2:6" s="92" customFormat="1" ht="14.45" hidden="1" customHeight="1" x14ac:dyDescent="0.2">
      <c r="B13" s="93"/>
      <c r="C13" s="94"/>
      <c r="D13" s="88"/>
      <c r="E13" s="367"/>
      <c r="F13" s="95"/>
    </row>
    <row r="14" spans="2:6" s="92" customFormat="1" ht="14.25" x14ac:dyDescent="0.2">
      <c r="B14" s="93" t="s">
        <v>89</v>
      </c>
      <c r="C14" s="94" t="s">
        <v>488</v>
      </c>
      <c r="D14" s="88" t="s">
        <v>118</v>
      </c>
      <c r="E14" s="392">
        <v>0.05</v>
      </c>
      <c r="F14" s="95"/>
    </row>
    <row r="15" spans="2:6" s="92" customFormat="1" ht="14.25" x14ac:dyDescent="0.2">
      <c r="B15" s="93" t="s">
        <v>90</v>
      </c>
      <c r="C15" s="94" t="s">
        <v>104</v>
      </c>
      <c r="D15" s="88" t="s">
        <v>105</v>
      </c>
      <c r="E15" s="368">
        <v>49</v>
      </c>
    </row>
    <row r="17" spans="2:18" s="92" customFormat="1" ht="15.75" x14ac:dyDescent="0.25">
      <c r="B17" s="91" t="s">
        <v>470</v>
      </c>
      <c r="G17" s="96"/>
      <c r="H17" s="96"/>
    </row>
    <row r="18" spans="2:18" s="92" customFormat="1" x14ac:dyDescent="0.2"/>
    <row r="19" spans="2:18" s="6" customFormat="1" ht="15" x14ac:dyDescent="0.25">
      <c r="B19" s="5" t="s">
        <v>471</v>
      </c>
    </row>
    <row r="20" spans="2:18" s="92" customFormat="1" x14ac:dyDescent="0.2"/>
    <row r="21" spans="2:18" s="92" customFormat="1" ht="21" customHeight="1" x14ac:dyDescent="0.2">
      <c r="B21" s="480" t="s">
        <v>11</v>
      </c>
      <c r="C21" s="480" t="s">
        <v>93</v>
      </c>
      <c r="D21" s="480" t="s">
        <v>83</v>
      </c>
      <c r="E21" s="481" t="s">
        <v>14</v>
      </c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1"/>
    </row>
    <row r="22" spans="2:18" s="92" customFormat="1" ht="24.75" customHeight="1" x14ac:dyDescent="0.2">
      <c r="B22" s="480"/>
      <c r="C22" s="480"/>
      <c r="D22" s="480"/>
      <c r="E22" s="330">
        <f>'11_Ост_П_ППР'!G5</f>
        <v>2018</v>
      </c>
      <c r="F22" s="330">
        <f>E22+1</f>
        <v>2019</v>
      </c>
      <c r="G22" s="369">
        <f t="shared" ref="G22:O22" si="0">F22+1</f>
        <v>2020</v>
      </c>
      <c r="H22" s="369">
        <f t="shared" si="0"/>
        <v>2021</v>
      </c>
      <c r="I22" s="369">
        <f t="shared" si="0"/>
        <v>2022</v>
      </c>
      <c r="J22" s="369">
        <f t="shared" si="0"/>
        <v>2023</v>
      </c>
      <c r="K22" s="369">
        <f t="shared" si="0"/>
        <v>2024</v>
      </c>
      <c r="L22" s="369">
        <f t="shared" si="0"/>
        <v>2025</v>
      </c>
      <c r="M22" s="369">
        <f t="shared" si="0"/>
        <v>2026</v>
      </c>
      <c r="N22" s="369">
        <f t="shared" si="0"/>
        <v>2027</v>
      </c>
      <c r="O22" s="369">
        <f t="shared" si="0"/>
        <v>2028</v>
      </c>
      <c r="P22" s="330">
        <f>'11_Ост_П_ППР'!Q7</f>
        <v>0</v>
      </c>
      <c r="Q22" s="330">
        <f>'11_Ост_П_ППР'!R7</f>
        <v>0</v>
      </c>
      <c r="R22" s="330">
        <f>'11_Ост_П_ППР'!S7</f>
        <v>0</v>
      </c>
    </row>
    <row r="23" spans="2:18" s="92" customFormat="1" ht="30" x14ac:dyDescent="0.2">
      <c r="B23" s="480"/>
      <c r="C23" s="480"/>
      <c r="D23" s="330" t="s">
        <v>492</v>
      </c>
      <c r="E23" s="330" t="s">
        <v>60</v>
      </c>
      <c r="F23" s="330" t="s">
        <v>60</v>
      </c>
      <c r="G23" s="330" t="s">
        <v>60</v>
      </c>
      <c r="H23" s="330" t="s">
        <v>60</v>
      </c>
      <c r="I23" s="330" t="s">
        <v>60</v>
      </c>
      <c r="J23" s="330" t="s">
        <v>60</v>
      </c>
      <c r="K23" s="330" t="s">
        <v>60</v>
      </c>
      <c r="L23" s="330" t="s">
        <v>60</v>
      </c>
      <c r="M23" s="330" t="s">
        <v>60</v>
      </c>
      <c r="N23" s="330" t="s">
        <v>60</v>
      </c>
      <c r="O23" s="330" t="s">
        <v>60</v>
      </c>
      <c r="P23" s="330" t="s">
        <v>60</v>
      </c>
      <c r="Q23" s="330" t="s">
        <v>60</v>
      </c>
      <c r="R23" s="330" t="s">
        <v>60</v>
      </c>
    </row>
    <row r="24" spans="2:18" s="92" customFormat="1" ht="15" hidden="1" x14ac:dyDescent="0.25">
      <c r="B24" s="98"/>
      <c r="C24" s="99"/>
      <c r="D24" s="100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2:18" s="92" customFormat="1" ht="66.75" hidden="1" customHeight="1" x14ac:dyDescent="0.25">
      <c r="B25" s="98"/>
      <c r="C25" s="90"/>
      <c r="D25" s="11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2:18" s="92" customFormat="1" ht="15" hidden="1" x14ac:dyDescent="0.25">
      <c r="B26" s="313"/>
      <c r="C26" s="314"/>
      <c r="D26" s="315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76"/>
      <c r="Q26" s="76"/>
      <c r="R26" s="76"/>
    </row>
    <row r="27" spans="2:18" s="92" customFormat="1" ht="15" hidden="1" x14ac:dyDescent="0.25">
      <c r="B27" s="98"/>
      <c r="C27" s="99"/>
      <c r="D27" s="11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2:18" s="92" customFormat="1" ht="15" hidden="1" x14ac:dyDescent="0.25">
      <c r="B28" s="98"/>
      <c r="C28" s="99"/>
      <c r="D28" s="11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2:18" s="92" customFormat="1" ht="15" hidden="1" x14ac:dyDescent="0.25">
      <c r="B29" s="98"/>
      <c r="C29" s="99"/>
      <c r="D29" s="11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2:18" s="92" customFormat="1" ht="15" hidden="1" x14ac:dyDescent="0.25">
      <c r="B30" s="98"/>
      <c r="C30" s="99"/>
      <c r="D30" s="11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2:18" s="92" customFormat="1" ht="60" x14ac:dyDescent="0.25">
      <c r="B31" s="98" t="s">
        <v>87</v>
      </c>
      <c r="C31" s="99" t="s">
        <v>485</v>
      </c>
      <c r="D31" s="116">
        <f t="shared" ref="D31" si="1">SUM(E31:R31)</f>
        <v>751660</v>
      </c>
      <c r="E31" s="76">
        <f>SUM(E53:H53)</f>
        <v>751660</v>
      </c>
      <c r="F31" s="76">
        <f t="shared" ref="F31" si="2">SUM(I52:L52)</f>
        <v>0</v>
      </c>
      <c r="G31" s="76">
        <f t="shared" ref="G31" si="3">SUM(M52:P52)</f>
        <v>0</v>
      </c>
      <c r="H31" s="76">
        <f t="shared" ref="H31" si="4">SUM(Q52:T52)</f>
        <v>0</v>
      </c>
      <c r="I31" s="76">
        <f t="shared" ref="I31" si="5">SUM(U52:X52)</f>
        <v>0</v>
      </c>
      <c r="J31" s="76">
        <f t="shared" ref="J31" si="6">SUM(Y52:AB52)</f>
        <v>0</v>
      </c>
      <c r="K31" s="76">
        <f t="shared" ref="K31" si="7">SUM(AC52:AF52)</f>
        <v>0</v>
      </c>
      <c r="L31" s="76">
        <f t="shared" ref="L31" si="8">SUM(AG52:AJ52)</f>
        <v>0</v>
      </c>
      <c r="M31" s="76">
        <f t="shared" ref="M31" si="9">SUM(AK52:AN52)</f>
        <v>0</v>
      </c>
      <c r="N31" s="76">
        <f t="shared" ref="N31" si="10">SUM(AO52:AR52)</f>
        <v>0</v>
      </c>
      <c r="O31" s="76">
        <f t="shared" ref="O31" si="11">SUM(AS52:AV52)</f>
        <v>0</v>
      </c>
      <c r="P31" s="76">
        <f t="shared" ref="P31" si="12">SUM(AW52:AZ52)</f>
        <v>0</v>
      </c>
      <c r="Q31" s="76">
        <f t="shared" ref="Q31" si="13">SUM(BA52:BD52)</f>
        <v>0</v>
      </c>
      <c r="R31" s="76">
        <f t="shared" ref="R31" si="14">SUM(BE52:BH52)</f>
        <v>0</v>
      </c>
    </row>
    <row r="32" spans="2:18" s="92" customFormat="1" ht="105" x14ac:dyDescent="0.25">
      <c r="B32" s="98" t="s">
        <v>88</v>
      </c>
      <c r="C32" s="99" t="s">
        <v>484</v>
      </c>
      <c r="D32" s="116">
        <f t="shared" ref="D32:D33" si="15">SUM(E32:R32)</f>
        <v>693840</v>
      </c>
      <c r="E32" s="76">
        <f>SUM(E54:H54)</f>
        <v>693840</v>
      </c>
      <c r="F32" s="76">
        <f>SUM(I54:L54)</f>
        <v>0</v>
      </c>
      <c r="G32" s="76">
        <f>SUM(M54:P54)</f>
        <v>0</v>
      </c>
      <c r="H32" s="76">
        <f>SUM(Q54:T54)</f>
        <v>0</v>
      </c>
      <c r="I32" s="76">
        <f>SUM(U54:X54)</f>
        <v>0</v>
      </c>
      <c r="J32" s="76">
        <f>SUM(Y54:AB54)</f>
        <v>0</v>
      </c>
      <c r="K32" s="76">
        <f>SUM(AC54:AF54)</f>
        <v>0</v>
      </c>
      <c r="L32" s="76">
        <f>SUM(AG54:AJ54)</f>
        <v>0</v>
      </c>
      <c r="M32" s="76">
        <f>SUM(AK54:AN54)</f>
        <v>0</v>
      </c>
      <c r="N32" s="76">
        <f>SUM(AO54:AR54)</f>
        <v>0</v>
      </c>
      <c r="O32" s="76">
        <f>SUM(AS54:AV54)</f>
        <v>0</v>
      </c>
      <c r="P32" s="76">
        <f>SUM(AW54:AZ54)</f>
        <v>0</v>
      </c>
      <c r="Q32" s="76">
        <f>SUM(BA54:BD54)</f>
        <v>0</v>
      </c>
      <c r="R32" s="76">
        <f>SUM(BE54:BH54)</f>
        <v>0</v>
      </c>
    </row>
    <row r="33" spans="2:60" s="92" customFormat="1" ht="15" x14ac:dyDescent="0.25">
      <c r="B33" s="98" t="s">
        <v>89</v>
      </c>
      <c r="C33" s="99" t="s">
        <v>489</v>
      </c>
      <c r="D33" s="116">
        <f t="shared" si="15"/>
        <v>34692</v>
      </c>
      <c r="E33" s="76">
        <f>SUM(E55:H55)</f>
        <v>34692</v>
      </c>
      <c r="F33" s="76">
        <f>SUM(I55:L55)</f>
        <v>0</v>
      </c>
      <c r="G33" s="76">
        <f>SUM(M55:P55)</f>
        <v>0</v>
      </c>
      <c r="H33" s="76">
        <f>SUM(Q55:T55)</f>
        <v>0</v>
      </c>
      <c r="I33" s="76">
        <f>SUM(U55:X55)</f>
        <v>0</v>
      </c>
      <c r="J33" s="76">
        <f>SUM(Y55:AB55)</f>
        <v>0</v>
      </c>
      <c r="K33" s="76">
        <f>SUM(AC55:AF55)</f>
        <v>0</v>
      </c>
      <c r="L33" s="76">
        <f>SUM(AG55:AJ55)</f>
        <v>0</v>
      </c>
      <c r="M33" s="76">
        <f>SUM(AK55:AN55)</f>
        <v>0</v>
      </c>
      <c r="N33" s="76">
        <f>SUM(AO55:AR55)</f>
        <v>0</v>
      </c>
      <c r="O33" s="76">
        <f>SUM(AS55:AV55)</f>
        <v>0</v>
      </c>
      <c r="P33" s="76">
        <f>SUM(AW55:AZ55)</f>
        <v>0</v>
      </c>
      <c r="Q33" s="76">
        <f>SUM(BA55:BD55)</f>
        <v>0</v>
      </c>
      <c r="R33" s="76">
        <f>SUM(BE55:BH55)</f>
        <v>0</v>
      </c>
    </row>
    <row r="34" spans="2:60" s="92" customFormat="1" ht="15" x14ac:dyDescent="0.25">
      <c r="B34" s="98"/>
      <c r="C34" s="99"/>
      <c r="D34" s="11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2:60" s="92" customFormat="1" ht="15" x14ac:dyDescent="0.25">
      <c r="B35" s="98"/>
      <c r="C35" s="99"/>
      <c r="D35" s="11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2:60" s="92" customFormat="1" ht="15" x14ac:dyDescent="0.25">
      <c r="B36" s="98"/>
      <c r="C36" s="99"/>
      <c r="D36" s="11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</row>
    <row r="37" spans="2:60" s="92" customFormat="1" ht="15" x14ac:dyDescent="0.25">
      <c r="B37" s="98"/>
      <c r="C37" s="99"/>
      <c r="D37" s="11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spans="2:60" s="92" customFormat="1" ht="15" x14ac:dyDescent="0.25">
      <c r="B38" s="98"/>
      <c r="C38" s="99"/>
      <c r="D38" s="11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</row>
    <row r="39" spans="2:60" s="92" customFormat="1" ht="15" x14ac:dyDescent="0.35">
      <c r="D39" s="97"/>
    </row>
    <row r="40" spans="2:60" s="6" customFormat="1" ht="15" x14ac:dyDescent="0.25">
      <c r="B40" s="5" t="s">
        <v>472</v>
      </c>
    </row>
    <row r="41" spans="2:60" s="92" customFormat="1" x14ac:dyDescent="0.2"/>
    <row r="42" spans="2:60" s="92" customFormat="1" ht="23.25" customHeight="1" x14ac:dyDescent="0.2">
      <c r="B42" s="480" t="s">
        <v>11</v>
      </c>
      <c r="C42" s="480" t="s">
        <v>93</v>
      </c>
      <c r="D42" s="480" t="s">
        <v>83</v>
      </c>
      <c r="E42" s="480" t="s">
        <v>31</v>
      </c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80"/>
      <c r="BE42" s="480"/>
      <c r="BF42" s="480"/>
      <c r="BG42" s="480"/>
      <c r="BH42" s="480"/>
    </row>
    <row r="43" spans="2:60" s="92" customFormat="1" ht="30.75" customHeight="1" x14ac:dyDescent="0.2">
      <c r="B43" s="480"/>
      <c r="C43" s="480"/>
      <c r="D43" s="480"/>
      <c r="E43" s="481">
        <f>'11_Ост_П_ППР'!E170</f>
        <v>2018</v>
      </c>
      <c r="F43" s="481"/>
      <c r="G43" s="481"/>
      <c r="H43" s="481"/>
      <c r="I43" s="481">
        <f>'11_Ост_П_ППР'!I170</f>
        <v>2019</v>
      </c>
      <c r="J43" s="481"/>
      <c r="K43" s="481"/>
      <c r="L43" s="481"/>
      <c r="M43" s="481">
        <f>'11_Ост_П_ППР'!M170</f>
        <v>2020</v>
      </c>
      <c r="N43" s="481"/>
      <c r="O43" s="481"/>
      <c r="P43" s="481"/>
      <c r="Q43" s="481">
        <f>'11_Ост_П_ППР'!Q170</f>
        <v>2021</v>
      </c>
      <c r="R43" s="481"/>
      <c r="S43" s="481"/>
      <c r="T43" s="481"/>
      <c r="U43" s="481">
        <f>'11_Ост_П_ППР'!U110:X110</f>
        <v>0</v>
      </c>
      <c r="V43" s="481"/>
      <c r="W43" s="481"/>
      <c r="X43" s="481"/>
      <c r="Y43" s="481">
        <f>'11_Ост_П_ППР'!Y110:AB110</f>
        <v>0</v>
      </c>
      <c r="Z43" s="481"/>
      <c r="AA43" s="481"/>
      <c r="AB43" s="481"/>
      <c r="AC43" s="481">
        <f>'11_Ост_П_ППР'!AC110:AF110</f>
        <v>0</v>
      </c>
      <c r="AD43" s="481"/>
      <c r="AE43" s="481"/>
      <c r="AF43" s="481"/>
      <c r="AG43" s="481">
        <f>'11_Ост_П_ППР'!AG110:AJ110</f>
        <v>0</v>
      </c>
      <c r="AH43" s="481"/>
      <c r="AI43" s="481"/>
      <c r="AJ43" s="481"/>
      <c r="AK43" s="481">
        <f>'11_Ост_П_ППР'!AK110:AN110</f>
        <v>0</v>
      </c>
      <c r="AL43" s="481"/>
      <c r="AM43" s="481"/>
      <c r="AN43" s="481"/>
      <c r="AO43" s="481">
        <f>'11_Ост_П_ППР'!AO110:AR110</f>
        <v>0</v>
      </c>
      <c r="AP43" s="481"/>
      <c r="AQ43" s="481"/>
      <c r="AR43" s="481"/>
      <c r="AS43" s="481">
        <f>'11_Ост_П_ППР'!AS110:AV110</f>
        <v>0</v>
      </c>
      <c r="AT43" s="481"/>
      <c r="AU43" s="481"/>
      <c r="AV43" s="481"/>
      <c r="AW43" s="481">
        <f>'11_Ост_П_ППР'!AW110:AZ110</f>
        <v>0</v>
      </c>
      <c r="AX43" s="481"/>
      <c r="AY43" s="481"/>
      <c r="AZ43" s="481"/>
      <c r="BA43" s="481">
        <f>'11_Ост_П_ППР'!BA110:BD110</f>
        <v>0</v>
      </c>
      <c r="BB43" s="481"/>
      <c r="BC43" s="481"/>
      <c r="BD43" s="481"/>
      <c r="BE43" s="481">
        <f>'11_Ост_П_ППР'!BE110:BH110</f>
        <v>0</v>
      </c>
      <c r="BF43" s="481"/>
      <c r="BG43" s="481"/>
      <c r="BH43" s="481"/>
    </row>
    <row r="44" spans="2:60" s="92" customFormat="1" ht="29.25" customHeight="1" x14ac:dyDescent="0.2">
      <c r="B44" s="480"/>
      <c r="C44" s="480"/>
      <c r="D44" s="480"/>
      <c r="E44" s="330" t="s">
        <v>32</v>
      </c>
      <c r="F44" s="330" t="s">
        <v>33</v>
      </c>
      <c r="G44" s="330" t="s">
        <v>34</v>
      </c>
      <c r="H44" s="330" t="s">
        <v>35</v>
      </c>
      <c r="I44" s="330" t="s">
        <v>32</v>
      </c>
      <c r="J44" s="330" t="s">
        <v>33</v>
      </c>
      <c r="K44" s="330" t="s">
        <v>34</v>
      </c>
      <c r="L44" s="330" t="s">
        <v>35</v>
      </c>
      <c r="M44" s="330" t="s">
        <v>32</v>
      </c>
      <c r="N44" s="330" t="s">
        <v>33</v>
      </c>
      <c r="O44" s="330" t="s">
        <v>34</v>
      </c>
      <c r="P44" s="330" t="s">
        <v>35</v>
      </c>
      <c r="Q44" s="330" t="s">
        <v>32</v>
      </c>
      <c r="R44" s="330" t="s">
        <v>33</v>
      </c>
      <c r="S44" s="330" t="s">
        <v>34</v>
      </c>
      <c r="T44" s="330" t="s">
        <v>35</v>
      </c>
      <c r="U44" s="330" t="s">
        <v>32</v>
      </c>
      <c r="V44" s="330" t="s">
        <v>33</v>
      </c>
      <c r="W44" s="330" t="s">
        <v>34</v>
      </c>
      <c r="X44" s="330" t="s">
        <v>35</v>
      </c>
      <c r="Y44" s="330" t="s">
        <v>32</v>
      </c>
      <c r="Z44" s="330" t="s">
        <v>33</v>
      </c>
      <c r="AA44" s="330" t="s">
        <v>34</v>
      </c>
      <c r="AB44" s="330" t="s">
        <v>35</v>
      </c>
      <c r="AC44" s="330" t="s">
        <v>32</v>
      </c>
      <c r="AD44" s="330" t="s">
        <v>33</v>
      </c>
      <c r="AE44" s="330" t="s">
        <v>34</v>
      </c>
      <c r="AF44" s="330" t="s">
        <v>35</v>
      </c>
      <c r="AG44" s="330" t="s">
        <v>32</v>
      </c>
      <c r="AH44" s="330" t="s">
        <v>33</v>
      </c>
      <c r="AI44" s="330" t="s">
        <v>34</v>
      </c>
      <c r="AJ44" s="330" t="s">
        <v>35</v>
      </c>
      <c r="AK44" s="330" t="s">
        <v>32</v>
      </c>
      <c r="AL44" s="330" t="s">
        <v>33</v>
      </c>
      <c r="AM44" s="330" t="s">
        <v>34</v>
      </c>
      <c r="AN44" s="330" t="s">
        <v>35</v>
      </c>
      <c r="AO44" s="330" t="s">
        <v>32</v>
      </c>
      <c r="AP44" s="330" t="s">
        <v>33</v>
      </c>
      <c r="AQ44" s="330" t="s">
        <v>34</v>
      </c>
      <c r="AR44" s="330" t="s">
        <v>35</v>
      </c>
      <c r="AS44" s="330" t="s">
        <v>32</v>
      </c>
      <c r="AT44" s="330" t="s">
        <v>33</v>
      </c>
      <c r="AU44" s="330" t="s">
        <v>34</v>
      </c>
      <c r="AV44" s="330" t="s">
        <v>35</v>
      </c>
      <c r="AW44" s="330" t="s">
        <v>32</v>
      </c>
      <c r="AX44" s="330" t="s">
        <v>33</v>
      </c>
      <c r="AY44" s="330" t="s">
        <v>34</v>
      </c>
      <c r="AZ44" s="330" t="s">
        <v>35</v>
      </c>
      <c r="BA44" s="330" t="s">
        <v>32</v>
      </c>
      <c r="BB44" s="330" t="s">
        <v>33</v>
      </c>
      <c r="BC44" s="330" t="s">
        <v>34</v>
      </c>
      <c r="BD44" s="330" t="s">
        <v>35</v>
      </c>
      <c r="BE44" s="330" t="s">
        <v>32</v>
      </c>
      <c r="BF44" s="330" t="s">
        <v>33</v>
      </c>
      <c r="BG44" s="330" t="s">
        <v>34</v>
      </c>
      <c r="BH44" s="330" t="s">
        <v>35</v>
      </c>
    </row>
    <row r="45" spans="2:60" s="92" customFormat="1" ht="30" x14ac:dyDescent="0.2">
      <c r="B45" s="480"/>
      <c r="C45" s="480"/>
      <c r="D45" s="330" t="s">
        <v>492</v>
      </c>
      <c r="E45" s="330" t="s">
        <v>61</v>
      </c>
      <c r="F45" s="330" t="s">
        <v>61</v>
      </c>
      <c r="G45" s="330" t="s">
        <v>61</v>
      </c>
      <c r="H45" s="330" t="s">
        <v>61</v>
      </c>
      <c r="I45" s="330" t="s">
        <v>61</v>
      </c>
      <c r="J45" s="330" t="s">
        <v>61</v>
      </c>
      <c r="K45" s="330" t="s">
        <v>61</v>
      </c>
      <c r="L45" s="330" t="s">
        <v>61</v>
      </c>
      <c r="M45" s="330" t="s">
        <v>61</v>
      </c>
      <c r="N45" s="330" t="s">
        <v>61</v>
      </c>
      <c r="O45" s="330" t="s">
        <v>61</v>
      </c>
      <c r="P45" s="330" t="s">
        <v>61</v>
      </c>
      <c r="Q45" s="330" t="s">
        <v>61</v>
      </c>
      <c r="R45" s="330" t="s">
        <v>61</v>
      </c>
      <c r="S45" s="330" t="s">
        <v>61</v>
      </c>
      <c r="T45" s="330" t="s">
        <v>61</v>
      </c>
      <c r="U45" s="330" t="s">
        <v>61</v>
      </c>
      <c r="V45" s="330" t="s">
        <v>61</v>
      </c>
      <c r="W45" s="330" t="s">
        <v>61</v>
      </c>
      <c r="X45" s="330" t="s">
        <v>61</v>
      </c>
      <c r="Y45" s="330" t="s">
        <v>61</v>
      </c>
      <c r="Z45" s="330" t="s">
        <v>61</v>
      </c>
      <c r="AA45" s="330" t="s">
        <v>61</v>
      </c>
      <c r="AB45" s="330" t="s">
        <v>61</v>
      </c>
      <c r="AC45" s="330" t="s">
        <v>61</v>
      </c>
      <c r="AD45" s="330" t="s">
        <v>61</v>
      </c>
      <c r="AE45" s="330" t="s">
        <v>61</v>
      </c>
      <c r="AF45" s="330" t="s">
        <v>61</v>
      </c>
      <c r="AG45" s="330" t="s">
        <v>61</v>
      </c>
      <c r="AH45" s="330" t="s">
        <v>61</v>
      </c>
      <c r="AI45" s="330" t="s">
        <v>61</v>
      </c>
      <c r="AJ45" s="330" t="s">
        <v>61</v>
      </c>
      <c r="AK45" s="330" t="s">
        <v>61</v>
      </c>
      <c r="AL45" s="330" t="s">
        <v>61</v>
      </c>
      <c r="AM45" s="330" t="s">
        <v>61</v>
      </c>
      <c r="AN45" s="330" t="s">
        <v>61</v>
      </c>
      <c r="AO45" s="330" t="s">
        <v>61</v>
      </c>
      <c r="AP45" s="330" t="s">
        <v>61</v>
      </c>
      <c r="AQ45" s="330" t="s">
        <v>61</v>
      </c>
      <c r="AR45" s="330" t="s">
        <v>61</v>
      </c>
      <c r="AS45" s="330" t="s">
        <v>61</v>
      </c>
      <c r="AT45" s="330" t="s">
        <v>61</v>
      </c>
      <c r="AU45" s="330" t="s">
        <v>61</v>
      </c>
      <c r="AV45" s="330" t="s">
        <v>61</v>
      </c>
      <c r="AW45" s="330" t="s">
        <v>61</v>
      </c>
      <c r="AX45" s="330" t="s">
        <v>61</v>
      </c>
      <c r="AY45" s="330" t="s">
        <v>61</v>
      </c>
      <c r="AZ45" s="330" t="s">
        <v>61</v>
      </c>
      <c r="BA45" s="330" t="s">
        <v>61</v>
      </c>
      <c r="BB45" s="330" t="s">
        <v>61</v>
      </c>
      <c r="BC45" s="330" t="s">
        <v>61</v>
      </c>
      <c r="BD45" s="330" t="s">
        <v>61</v>
      </c>
      <c r="BE45" s="330" t="s">
        <v>61</v>
      </c>
      <c r="BF45" s="330" t="s">
        <v>61</v>
      </c>
      <c r="BG45" s="330" t="s">
        <v>61</v>
      </c>
      <c r="BH45" s="330" t="s">
        <v>61</v>
      </c>
    </row>
    <row r="46" spans="2:60" s="92" customFormat="1" ht="15" hidden="1" x14ac:dyDescent="0.25">
      <c r="B46" s="98"/>
      <c r="C46" s="99"/>
      <c r="D46" s="11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</row>
    <row r="47" spans="2:60" s="92" customFormat="1" ht="65.25" hidden="1" customHeight="1" x14ac:dyDescent="0.25">
      <c r="B47" s="98"/>
      <c r="C47" s="90"/>
      <c r="D47" s="11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</row>
    <row r="48" spans="2:60" s="317" customFormat="1" ht="15" hidden="1" x14ac:dyDescent="0.25">
      <c r="B48" s="313"/>
      <c r="C48" s="314"/>
      <c r="D48" s="315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316"/>
      <c r="BA48" s="316"/>
      <c r="BB48" s="316"/>
      <c r="BC48" s="316"/>
      <c r="BD48" s="316"/>
      <c r="BE48" s="316"/>
      <c r="BF48" s="316"/>
      <c r="BG48" s="316"/>
      <c r="BH48" s="316"/>
    </row>
    <row r="49" spans="2:60" s="92" customFormat="1" ht="15" hidden="1" x14ac:dyDescent="0.25">
      <c r="B49" s="98"/>
      <c r="C49" s="99"/>
      <c r="D49" s="11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</row>
    <row r="50" spans="2:60" s="92" customFormat="1" ht="15" hidden="1" x14ac:dyDescent="0.25">
      <c r="B50" s="98"/>
      <c r="C50" s="99"/>
      <c r="D50" s="11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</row>
    <row r="51" spans="2:60" s="92" customFormat="1" ht="15" hidden="1" x14ac:dyDescent="0.25">
      <c r="B51" s="98"/>
      <c r="C51" s="99"/>
      <c r="D51" s="11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</row>
    <row r="52" spans="2:60" s="92" customFormat="1" ht="15" hidden="1" x14ac:dyDescent="0.25">
      <c r="B52" s="98"/>
      <c r="C52" s="99"/>
      <c r="D52" s="11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</row>
    <row r="53" spans="2:60" s="92" customFormat="1" ht="60" x14ac:dyDescent="0.25">
      <c r="B53" s="98" t="s">
        <v>87</v>
      </c>
      <c r="C53" s="195" t="s">
        <v>485</v>
      </c>
      <c r="D53" s="116">
        <f t="shared" ref="D53" si="16">SUM(E53:BH53)</f>
        <v>751660</v>
      </c>
      <c r="E53" s="76">
        <v>0</v>
      </c>
      <c r="F53" s="76">
        <f>E7</f>
        <v>751660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6">
        <v>0</v>
      </c>
      <c r="AD53" s="76">
        <v>0</v>
      </c>
      <c r="AE53" s="76">
        <v>0</v>
      </c>
      <c r="AF53" s="76">
        <v>0</v>
      </c>
      <c r="AG53" s="76">
        <v>0</v>
      </c>
      <c r="AH53" s="76">
        <v>0</v>
      </c>
      <c r="AI53" s="76">
        <v>0</v>
      </c>
      <c r="AJ53" s="76">
        <v>0</v>
      </c>
      <c r="AK53" s="76">
        <v>0</v>
      </c>
      <c r="AL53" s="76">
        <v>0</v>
      </c>
      <c r="AM53" s="76">
        <v>0</v>
      </c>
      <c r="AN53" s="76">
        <v>0</v>
      </c>
      <c r="AO53" s="76">
        <v>0</v>
      </c>
      <c r="AP53" s="76">
        <v>0</v>
      </c>
      <c r="AQ53" s="76">
        <v>0</v>
      </c>
      <c r="AR53" s="76">
        <v>0</v>
      </c>
      <c r="AS53" s="76">
        <v>0</v>
      </c>
      <c r="AT53" s="76">
        <v>0</v>
      </c>
      <c r="AU53" s="76">
        <v>0</v>
      </c>
      <c r="AV53" s="76">
        <v>0</v>
      </c>
      <c r="AW53" s="76">
        <v>0</v>
      </c>
      <c r="AX53" s="76">
        <v>0</v>
      </c>
      <c r="AY53" s="76">
        <v>0</v>
      </c>
      <c r="AZ53" s="76">
        <v>0</v>
      </c>
      <c r="BA53" s="76">
        <v>0</v>
      </c>
      <c r="BB53" s="76">
        <v>0</v>
      </c>
      <c r="BC53" s="76">
        <v>0</v>
      </c>
      <c r="BD53" s="76">
        <v>0</v>
      </c>
      <c r="BE53" s="76">
        <v>0</v>
      </c>
      <c r="BF53" s="76">
        <v>0</v>
      </c>
      <c r="BG53" s="76">
        <v>0</v>
      </c>
      <c r="BH53" s="76">
        <v>0</v>
      </c>
    </row>
    <row r="54" spans="2:60" s="92" customFormat="1" ht="105" x14ac:dyDescent="0.25">
      <c r="B54" s="98" t="s">
        <v>88</v>
      </c>
      <c r="C54" s="195" t="s">
        <v>484</v>
      </c>
      <c r="D54" s="116">
        <f t="shared" ref="D54:D55" si="17">SUM(E54:BH54)</f>
        <v>693840</v>
      </c>
      <c r="E54" s="76">
        <v>0</v>
      </c>
      <c r="F54" s="76">
        <f>E11*E15</f>
        <v>693840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v>0</v>
      </c>
      <c r="AD54" s="76">
        <v>0</v>
      </c>
      <c r="AE54" s="76">
        <v>0</v>
      </c>
      <c r="AF54" s="76">
        <v>0</v>
      </c>
      <c r="AG54" s="76">
        <v>0</v>
      </c>
      <c r="AH54" s="76">
        <v>0</v>
      </c>
      <c r="AI54" s="76">
        <v>0</v>
      </c>
      <c r="AJ54" s="76">
        <v>0</v>
      </c>
      <c r="AK54" s="76">
        <v>0</v>
      </c>
      <c r="AL54" s="76">
        <v>0</v>
      </c>
      <c r="AM54" s="76">
        <v>0</v>
      </c>
      <c r="AN54" s="76">
        <v>0</v>
      </c>
      <c r="AO54" s="76">
        <v>0</v>
      </c>
      <c r="AP54" s="76">
        <v>0</v>
      </c>
      <c r="AQ54" s="76">
        <v>0</v>
      </c>
      <c r="AR54" s="76">
        <v>0</v>
      </c>
      <c r="AS54" s="76">
        <v>0</v>
      </c>
      <c r="AT54" s="76">
        <v>0</v>
      </c>
      <c r="AU54" s="76">
        <v>0</v>
      </c>
      <c r="AV54" s="76">
        <v>0</v>
      </c>
      <c r="AW54" s="76">
        <v>0</v>
      </c>
      <c r="AX54" s="76">
        <v>0</v>
      </c>
      <c r="AY54" s="76">
        <v>0</v>
      </c>
      <c r="AZ54" s="76">
        <v>0</v>
      </c>
      <c r="BA54" s="76">
        <v>0</v>
      </c>
      <c r="BB54" s="76">
        <v>0</v>
      </c>
      <c r="BC54" s="76">
        <v>0</v>
      </c>
      <c r="BD54" s="76">
        <v>0</v>
      </c>
      <c r="BE54" s="76">
        <v>0</v>
      </c>
      <c r="BF54" s="76">
        <v>0</v>
      </c>
      <c r="BG54" s="76">
        <v>0</v>
      </c>
      <c r="BH54" s="76">
        <v>0</v>
      </c>
    </row>
    <row r="55" spans="2:60" s="92" customFormat="1" ht="15" x14ac:dyDescent="0.25">
      <c r="B55" s="98" t="s">
        <v>89</v>
      </c>
      <c r="C55" s="195" t="s">
        <v>489</v>
      </c>
      <c r="D55" s="116">
        <f t="shared" si="17"/>
        <v>34692</v>
      </c>
      <c r="E55" s="76">
        <v>0</v>
      </c>
      <c r="F55" s="76">
        <f>F54*E14</f>
        <v>34692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76">
        <v>0</v>
      </c>
      <c r="AG55" s="76">
        <v>0</v>
      </c>
      <c r="AH55" s="76">
        <v>0</v>
      </c>
      <c r="AI55" s="76">
        <v>0</v>
      </c>
      <c r="AJ55" s="76">
        <v>0</v>
      </c>
      <c r="AK55" s="76">
        <v>0</v>
      </c>
      <c r="AL55" s="76">
        <v>0</v>
      </c>
      <c r="AM55" s="76">
        <v>0</v>
      </c>
      <c r="AN55" s="76">
        <v>0</v>
      </c>
      <c r="AO55" s="76">
        <v>0</v>
      </c>
      <c r="AP55" s="76">
        <v>0</v>
      </c>
      <c r="AQ55" s="76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76">
        <v>0</v>
      </c>
      <c r="AX55" s="76">
        <v>0</v>
      </c>
      <c r="AY55" s="76">
        <v>0</v>
      </c>
      <c r="AZ55" s="76">
        <v>0</v>
      </c>
      <c r="BA55" s="76">
        <v>0</v>
      </c>
      <c r="BB55" s="76">
        <v>0</v>
      </c>
      <c r="BC55" s="76">
        <v>0</v>
      </c>
      <c r="BD55" s="76">
        <v>0</v>
      </c>
      <c r="BE55" s="76">
        <v>0</v>
      </c>
      <c r="BF55" s="76">
        <v>0</v>
      </c>
      <c r="BG55" s="76">
        <v>0</v>
      </c>
      <c r="BH55" s="76">
        <v>0</v>
      </c>
    </row>
    <row r="56" spans="2:60" s="92" customFormat="1" ht="15" x14ac:dyDescent="0.25">
      <c r="B56" s="98"/>
      <c r="C56" s="99"/>
      <c r="D56" s="11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</row>
    <row r="57" spans="2:60" s="92" customFormat="1" ht="15" x14ac:dyDescent="0.25">
      <c r="B57" s="200"/>
      <c r="C57" s="201"/>
      <c r="D57" s="331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2"/>
      <c r="AR57" s="332"/>
      <c r="AS57" s="332"/>
      <c r="AT57" s="332"/>
      <c r="AU57" s="332"/>
      <c r="AV57" s="332"/>
      <c r="AW57" s="332"/>
      <c r="AX57" s="332"/>
      <c r="AY57" s="332"/>
      <c r="AZ57" s="332"/>
      <c r="BA57" s="332"/>
      <c r="BB57" s="332"/>
      <c r="BC57" s="332"/>
      <c r="BD57" s="332"/>
      <c r="BE57" s="332"/>
      <c r="BF57" s="332"/>
      <c r="BG57" s="332"/>
      <c r="BH57" s="332"/>
    </row>
    <row r="58" spans="2:60" ht="20.25" x14ac:dyDescent="0.3">
      <c r="B58" s="2" t="s">
        <v>598</v>
      </c>
    </row>
    <row r="60" spans="2:60" s="92" customFormat="1" ht="15.75" x14ac:dyDescent="0.25">
      <c r="B60" s="91" t="s">
        <v>44</v>
      </c>
    </row>
    <row r="61" spans="2:60" s="92" customFormat="1" x14ac:dyDescent="0.2"/>
    <row r="62" spans="2:60" s="92" customFormat="1" ht="33.75" customHeight="1" x14ac:dyDescent="0.2">
      <c r="B62" s="130" t="s">
        <v>11</v>
      </c>
      <c r="C62" s="130" t="s">
        <v>85</v>
      </c>
      <c r="D62" s="130" t="s">
        <v>98</v>
      </c>
      <c r="E62" s="130" t="s">
        <v>427</v>
      </c>
    </row>
    <row r="63" spans="2:60" s="92" customFormat="1" ht="14.25" hidden="1" x14ac:dyDescent="0.2">
      <c r="B63" s="93"/>
      <c r="C63" s="94"/>
      <c r="D63" s="88"/>
      <c r="E63" s="119"/>
    </row>
    <row r="64" spans="2:60" s="92" customFormat="1" ht="14.25" hidden="1" x14ac:dyDescent="0.2">
      <c r="B64" s="318"/>
      <c r="C64" s="308"/>
      <c r="D64" s="319"/>
      <c r="E64" s="276"/>
    </row>
    <row r="65" spans="2:8" s="92" customFormat="1" ht="14.25" x14ac:dyDescent="0.2">
      <c r="B65" s="93" t="s">
        <v>87</v>
      </c>
      <c r="C65" s="94" t="s">
        <v>100</v>
      </c>
      <c r="D65" s="88" t="s">
        <v>366</v>
      </c>
      <c r="E65" s="368">
        <v>35400</v>
      </c>
    </row>
    <row r="66" spans="2:8" s="92" customFormat="1" ht="14.25" x14ac:dyDescent="0.2">
      <c r="B66" s="93" t="s">
        <v>88</v>
      </c>
      <c r="C66" s="94" t="s">
        <v>101</v>
      </c>
      <c r="D66" s="88" t="s">
        <v>366</v>
      </c>
      <c r="E66" s="368">
        <v>59000</v>
      </c>
    </row>
    <row r="67" spans="2:8" s="92" customFormat="1" ht="14.25" hidden="1" x14ac:dyDescent="0.2">
      <c r="B67" s="93"/>
      <c r="C67" s="94"/>
      <c r="D67" s="88"/>
      <c r="E67" s="367">
        <v>0</v>
      </c>
    </row>
    <row r="68" spans="2:8" s="92" customFormat="1" ht="57" x14ac:dyDescent="0.2">
      <c r="B68" s="93" t="s">
        <v>89</v>
      </c>
      <c r="C68" s="94" t="s">
        <v>467</v>
      </c>
      <c r="D68" s="88" t="s">
        <v>423</v>
      </c>
      <c r="E68" s="367">
        <v>14200</v>
      </c>
    </row>
    <row r="69" spans="2:8" s="92" customFormat="1" ht="14.25" hidden="1" x14ac:dyDescent="0.2">
      <c r="B69" s="93"/>
      <c r="C69" s="94"/>
      <c r="D69" s="88"/>
      <c r="E69" s="367"/>
      <c r="F69" s="95"/>
    </row>
    <row r="70" spans="2:8" s="92" customFormat="1" ht="14.25" hidden="1" x14ac:dyDescent="0.2">
      <c r="B70" s="93"/>
      <c r="C70" s="94"/>
      <c r="D70" s="88"/>
      <c r="E70" s="367"/>
      <c r="F70" s="95"/>
    </row>
    <row r="71" spans="2:8" s="92" customFormat="1" ht="14.25" hidden="1" x14ac:dyDescent="0.2">
      <c r="B71" s="93"/>
      <c r="C71" s="94"/>
      <c r="D71" s="88"/>
      <c r="E71" s="368"/>
    </row>
    <row r="72" spans="2:8" s="92" customFormat="1" ht="14.25" hidden="1" x14ac:dyDescent="0.2">
      <c r="B72" s="93"/>
      <c r="C72" s="94"/>
      <c r="D72" s="88"/>
      <c r="E72" s="119"/>
    </row>
    <row r="73" spans="2:8" s="92" customFormat="1" ht="14.25" hidden="1" x14ac:dyDescent="0.2">
      <c r="B73" s="93"/>
      <c r="C73" s="94"/>
      <c r="D73" s="88"/>
      <c r="E73" s="119"/>
    </row>
    <row r="74" spans="2:8" s="92" customFormat="1" ht="14.25" hidden="1" x14ac:dyDescent="0.2">
      <c r="B74" s="93"/>
      <c r="C74" s="94"/>
      <c r="D74" s="88"/>
      <c r="E74" s="119"/>
    </row>
    <row r="75" spans="2:8" s="92" customFormat="1" ht="14.25" hidden="1" x14ac:dyDescent="0.2">
      <c r="B75" s="93"/>
      <c r="C75" s="94"/>
      <c r="D75" s="88"/>
      <c r="E75" s="119"/>
    </row>
    <row r="76" spans="2:8" s="92" customFormat="1" x14ac:dyDescent="0.2"/>
    <row r="77" spans="2:8" s="92" customFormat="1" ht="13.5" customHeight="1" x14ac:dyDescent="0.2"/>
    <row r="78" spans="2:8" s="92" customFormat="1" x14ac:dyDescent="0.2">
      <c r="F78" s="96"/>
      <c r="G78" s="96"/>
      <c r="H78" s="96"/>
    </row>
    <row r="79" spans="2:8" s="92" customFormat="1" ht="15.75" x14ac:dyDescent="0.25">
      <c r="B79" s="91" t="s">
        <v>110</v>
      </c>
      <c r="G79" s="96"/>
      <c r="H79" s="96"/>
    </row>
    <row r="80" spans="2:8" s="92" customFormat="1" x14ac:dyDescent="0.2"/>
    <row r="81" spans="2:18" s="6" customFormat="1" ht="15" x14ac:dyDescent="0.25">
      <c r="B81" s="5" t="s">
        <v>111</v>
      </c>
    </row>
    <row r="82" spans="2:18" s="92" customFormat="1" x14ac:dyDescent="0.2"/>
    <row r="83" spans="2:18" s="92" customFormat="1" ht="21" customHeight="1" x14ac:dyDescent="0.2">
      <c r="B83" s="480" t="s">
        <v>11</v>
      </c>
      <c r="C83" s="480" t="s">
        <v>93</v>
      </c>
      <c r="D83" s="480" t="s">
        <v>83</v>
      </c>
      <c r="E83" s="481" t="s">
        <v>14</v>
      </c>
      <c r="F83" s="481"/>
      <c r="G83" s="481"/>
      <c r="H83" s="481"/>
      <c r="I83" s="481"/>
      <c r="J83" s="481"/>
      <c r="K83" s="481"/>
      <c r="L83" s="481"/>
      <c r="M83" s="481"/>
      <c r="N83" s="481"/>
      <c r="O83" s="481"/>
      <c r="P83" s="481"/>
      <c r="Q83" s="481"/>
      <c r="R83" s="481"/>
    </row>
    <row r="84" spans="2:18" s="92" customFormat="1" ht="24.75" customHeight="1" x14ac:dyDescent="0.2">
      <c r="B84" s="480"/>
      <c r="C84" s="480"/>
      <c r="D84" s="480"/>
      <c r="E84" s="130">
        <f>'11_Ост_П_ППР'!F67</f>
        <v>2018</v>
      </c>
      <c r="F84" s="130">
        <f>'11_Ост_П_ППР'!G67</f>
        <v>2019</v>
      </c>
      <c r="G84" s="130">
        <f>'11_Ост_П_ППР'!H67</f>
        <v>2020</v>
      </c>
      <c r="H84" s="130">
        <f>'11_Ост_П_ППР'!I67</f>
        <v>2021</v>
      </c>
      <c r="I84" s="130">
        <f>'11_Ост_П_ППР'!J67</f>
        <v>2022</v>
      </c>
      <c r="J84" s="130">
        <f>'11_Ост_П_ППР'!K67</f>
        <v>2023</v>
      </c>
      <c r="K84" s="130">
        <f>'11_Ост_П_ППР'!L67</f>
        <v>2024</v>
      </c>
      <c r="L84" s="130">
        <f>'11_Ост_П_ППР'!M67</f>
        <v>2025</v>
      </c>
      <c r="M84" s="130">
        <f>'11_Ост_П_ППР'!N67</f>
        <v>2026</v>
      </c>
      <c r="N84" s="130">
        <f>'11_Ост_П_ППР'!O67</f>
        <v>2027</v>
      </c>
      <c r="O84" s="130">
        <f>'11_Ост_П_ППР'!P67</f>
        <v>2028</v>
      </c>
      <c r="P84" s="130" t="str">
        <f>'11_Ост_П_ППР'!Q67</f>
        <v>-</v>
      </c>
      <c r="Q84" s="130" t="str">
        <f>'11_Ост_П_ППР'!R67</f>
        <v>-</v>
      </c>
      <c r="R84" s="130" t="str">
        <f>'11_Ост_П_ППР'!S67</f>
        <v>-</v>
      </c>
    </row>
    <row r="85" spans="2:18" s="92" customFormat="1" ht="15" x14ac:dyDescent="0.2">
      <c r="B85" s="480"/>
      <c r="C85" s="480"/>
      <c r="D85" s="130" t="s">
        <v>597</v>
      </c>
      <c r="E85" s="130" t="s">
        <v>60</v>
      </c>
      <c r="F85" s="130" t="s">
        <v>60</v>
      </c>
      <c r="G85" s="130" t="s">
        <v>60</v>
      </c>
      <c r="H85" s="130" t="s">
        <v>60</v>
      </c>
      <c r="I85" s="130" t="s">
        <v>60</v>
      </c>
      <c r="J85" s="130" t="s">
        <v>60</v>
      </c>
      <c r="K85" s="130" t="s">
        <v>60</v>
      </c>
      <c r="L85" s="130" t="s">
        <v>60</v>
      </c>
      <c r="M85" s="130" t="s">
        <v>60</v>
      </c>
      <c r="N85" s="130" t="s">
        <v>60</v>
      </c>
      <c r="O85" s="130" t="s">
        <v>60</v>
      </c>
      <c r="P85" s="130" t="s">
        <v>60</v>
      </c>
      <c r="Q85" s="130" t="s">
        <v>60</v>
      </c>
      <c r="R85" s="130" t="s">
        <v>60</v>
      </c>
    </row>
    <row r="86" spans="2:18" s="92" customFormat="1" ht="15" hidden="1" x14ac:dyDescent="0.25">
      <c r="B86" s="98"/>
      <c r="C86" s="99"/>
      <c r="D86" s="100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</row>
    <row r="87" spans="2:18" s="92" customFormat="1" ht="66.75" hidden="1" customHeight="1" x14ac:dyDescent="0.25">
      <c r="B87" s="98"/>
      <c r="C87" s="90"/>
      <c r="D87" s="11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</row>
    <row r="88" spans="2:18" s="92" customFormat="1" ht="15" hidden="1" x14ac:dyDescent="0.25">
      <c r="B88" s="313"/>
      <c r="C88" s="314"/>
      <c r="D88" s="315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76"/>
      <c r="Q88" s="76"/>
      <c r="R88" s="76"/>
    </row>
    <row r="89" spans="2:18" s="92" customFormat="1" ht="15" x14ac:dyDescent="0.25">
      <c r="B89" s="98" t="s">
        <v>87</v>
      </c>
      <c r="C89" s="99" t="s">
        <v>94</v>
      </c>
      <c r="D89" s="116">
        <f t="shared" ref="D89:D95" si="18">SUM(E89:R89)</f>
        <v>336300</v>
      </c>
      <c r="E89" s="76">
        <f>SUM(E111:H111)</f>
        <v>17700</v>
      </c>
      <c r="F89" s="76">
        <f t="shared" ref="F89:F95" si="19">SUM(I111:L111)</f>
        <v>35400</v>
      </c>
      <c r="G89" s="76">
        <f t="shared" ref="G89:G95" si="20">SUM(M111:P111)</f>
        <v>35400</v>
      </c>
      <c r="H89" s="76">
        <f t="shared" ref="H89:H95" si="21">SUM(Q111:T111)</f>
        <v>35400</v>
      </c>
      <c r="I89" s="76">
        <f t="shared" ref="I89:I95" si="22">SUM(U111:X111)</f>
        <v>35400</v>
      </c>
      <c r="J89" s="76">
        <f t="shared" ref="J89:J95" si="23">SUM(Y111:AB111)</f>
        <v>35400</v>
      </c>
      <c r="K89" s="76">
        <f t="shared" ref="K89:K95" si="24">SUM(AC111:AF111)</f>
        <v>35400</v>
      </c>
      <c r="L89" s="76">
        <f t="shared" ref="L89:L95" si="25">SUM(AG111:AJ111)</f>
        <v>35400</v>
      </c>
      <c r="M89" s="76">
        <f t="shared" ref="M89:M95" si="26">SUM(AK111:AN111)</f>
        <v>35400</v>
      </c>
      <c r="N89" s="76">
        <f t="shared" ref="N89:N95" si="27">SUM(AO111:AR111)</f>
        <v>35400</v>
      </c>
      <c r="O89" s="76">
        <f t="shared" ref="O89:O95" si="28">SUM(AS111:AV111)</f>
        <v>0</v>
      </c>
      <c r="P89" s="76">
        <f t="shared" ref="P89:P95" si="29">SUM(AW111:AZ111)</f>
        <v>0</v>
      </c>
      <c r="Q89" s="76">
        <f t="shared" ref="Q89:Q95" si="30">SUM(BA111:BD111)</f>
        <v>0</v>
      </c>
      <c r="R89" s="76">
        <f t="shared" ref="R89:R95" si="31">SUM(BE111:BH111)</f>
        <v>0</v>
      </c>
    </row>
    <row r="90" spans="2:18" s="92" customFormat="1" ht="15" x14ac:dyDescent="0.25">
      <c r="B90" s="98" t="s">
        <v>88</v>
      </c>
      <c r="C90" s="99" t="s">
        <v>95</v>
      </c>
      <c r="D90" s="116">
        <f t="shared" si="18"/>
        <v>560500</v>
      </c>
      <c r="E90" s="76">
        <f t="shared" ref="E90:E95" si="32">SUM(E112:H112)</f>
        <v>29500</v>
      </c>
      <c r="F90" s="76">
        <f t="shared" si="19"/>
        <v>59000</v>
      </c>
      <c r="G90" s="76">
        <f t="shared" si="20"/>
        <v>59000</v>
      </c>
      <c r="H90" s="76">
        <f t="shared" si="21"/>
        <v>59000</v>
      </c>
      <c r="I90" s="76">
        <f t="shared" si="22"/>
        <v>59000</v>
      </c>
      <c r="J90" s="76">
        <f t="shared" si="23"/>
        <v>59000</v>
      </c>
      <c r="K90" s="76">
        <f t="shared" si="24"/>
        <v>59000</v>
      </c>
      <c r="L90" s="76">
        <f t="shared" si="25"/>
        <v>59000</v>
      </c>
      <c r="M90" s="76">
        <f t="shared" si="26"/>
        <v>59000</v>
      </c>
      <c r="N90" s="76">
        <f t="shared" si="27"/>
        <v>59000</v>
      </c>
      <c r="O90" s="76">
        <f t="shared" si="28"/>
        <v>0</v>
      </c>
      <c r="P90" s="76">
        <f t="shared" si="29"/>
        <v>0</v>
      </c>
      <c r="Q90" s="76">
        <f t="shared" si="30"/>
        <v>0</v>
      </c>
      <c r="R90" s="76">
        <f t="shared" si="31"/>
        <v>0</v>
      </c>
    </row>
    <row r="91" spans="2:18" s="92" customFormat="1" ht="15" hidden="1" x14ac:dyDescent="0.25">
      <c r="B91" s="98"/>
      <c r="C91" s="99"/>
      <c r="D91" s="11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</row>
    <row r="92" spans="2:18" s="92" customFormat="1" ht="15" hidden="1" x14ac:dyDescent="0.25">
      <c r="B92" s="98"/>
      <c r="C92" s="99"/>
      <c r="D92" s="11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</row>
    <row r="93" spans="2:18" s="92" customFormat="1" ht="15" hidden="1" x14ac:dyDescent="0.25">
      <c r="B93" s="98"/>
      <c r="C93" s="99"/>
      <c r="D93" s="11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</row>
    <row r="94" spans="2:18" s="92" customFormat="1" ht="15" hidden="1" x14ac:dyDescent="0.25">
      <c r="B94" s="98"/>
      <c r="C94" s="99"/>
      <c r="D94" s="11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</row>
    <row r="95" spans="2:18" s="92" customFormat="1" ht="60" x14ac:dyDescent="0.25">
      <c r="B95" s="98" t="s">
        <v>89</v>
      </c>
      <c r="C95" s="99" t="s">
        <v>422</v>
      </c>
      <c r="D95" s="116">
        <f t="shared" si="18"/>
        <v>6716600</v>
      </c>
      <c r="E95" s="76">
        <f t="shared" si="32"/>
        <v>241400</v>
      </c>
      <c r="F95" s="76">
        <f t="shared" si="19"/>
        <v>681600</v>
      </c>
      <c r="G95" s="76">
        <f t="shared" si="20"/>
        <v>681600</v>
      </c>
      <c r="H95" s="76">
        <f t="shared" si="21"/>
        <v>681600</v>
      </c>
      <c r="I95" s="76">
        <f t="shared" si="22"/>
        <v>681600</v>
      </c>
      <c r="J95" s="76">
        <f t="shared" si="23"/>
        <v>681600</v>
      </c>
      <c r="K95" s="76">
        <f t="shared" si="24"/>
        <v>681600</v>
      </c>
      <c r="L95" s="76">
        <f t="shared" si="25"/>
        <v>681600</v>
      </c>
      <c r="M95" s="76">
        <f t="shared" si="26"/>
        <v>681600</v>
      </c>
      <c r="N95" s="76">
        <f t="shared" si="27"/>
        <v>681600</v>
      </c>
      <c r="O95" s="76">
        <f t="shared" si="28"/>
        <v>340800</v>
      </c>
      <c r="P95" s="76">
        <f t="shared" si="29"/>
        <v>0</v>
      </c>
      <c r="Q95" s="76">
        <f t="shared" si="30"/>
        <v>0</v>
      </c>
      <c r="R95" s="76">
        <f t="shared" si="31"/>
        <v>0</v>
      </c>
    </row>
    <row r="96" spans="2:18" s="92" customFormat="1" ht="15" hidden="1" x14ac:dyDescent="0.25">
      <c r="B96" s="98"/>
      <c r="C96" s="99"/>
      <c r="D96" s="11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</row>
    <row r="97" spans="2:60" s="92" customFormat="1" ht="15" hidden="1" x14ac:dyDescent="0.25">
      <c r="B97" s="98"/>
      <c r="C97" s="99"/>
      <c r="D97" s="11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</row>
    <row r="98" spans="2:60" s="92" customFormat="1" ht="15" hidden="1" x14ac:dyDescent="0.25">
      <c r="B98" s="98"/>
      <c r="C98" s="99"/>
      <c r="D98" s="11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</row>
    <row r="99" spans="2:60" s="92" customFormat="1" ht="15" hidden="1" x14ac:dyDescent="0.25">
      <c r="B99" s="98"/>
      <c r="C99" s="99"/>
      <c r="D99" s="11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</row>
    <row r="100" spans="2:60" s="92" customFormat="1" ht="15" hidden="1" x14ac:dyDescent="0.25">
      <c r="B100" s="98"/>
      <c r="C100" s="99"/>
      <c r="D100" s="11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</row>
    <row r="101" spans="2:60" s="92" customFormat="1" ht="15" x14ac:dyDescent="0.35">
      <c r="D101" s="97"/>
    </row>
    <row r="102" spans="2:60" s="6" customFormat="1" ht="15" x14ac:dyDescent="0.25">
      <c r="B102" s="5" t="s">
        <v>115</v>
      </c>
    </row>
    <row r="103" spans="2:60" s="92" customFormat="1" x14ac:dyDescent="0.2"/>
    <row r="104" spans="2:60" s="92" customFormat="1" ht="23.25" customHeight="1" x14ac:dyDescent="0.2">
      <c r="B104" s="480" t="s">
        <v>11</v>
      </c>
      <c r="C104" s="480" t="s">
        <v>93</v>
      </c>
      <c r="D104" s="480" t="s">
        <v>83</v>
      </c>
      <c r="E104" s="480" t="s">
        <v>31</v>
      </c>
      <c r="F104" s="480"/>
      <c r="G104" s="480"/>
      <c r="H104" s="480"/>
      <c r="I104" s="480"/>
      <c r="J104" s="480"/>
      <c r="K104" s="480"/>
      <c r="L104" s="480"/>
      <c r="M104" s="480"/>
      <c r="N104" s="480"/>
      <c r="O104" s="480"/>
      <c r="P104" s="480"/>
      <c r="Q104" s="480"/>
      <c r="R104" s="480"/>
      <c r="S104" s="480"/>
      <c r="T104" s="480"/>
      <c r="U104" s="480"/>
      <c r="V104" s="480"/>
      <c r="W104" s="480"/>
      <c r="X104" s="480"/>
      <c r="Y104" s="480"/>
      <c r="Z104" s="480"/>
      <c r="AA104" s="480"/>
      <c r="AB104" s="480"/>
      <c r="AC104" s="480"/>
      <c r="AD104" s="480"/>
      <c r="AE104" s="480"/>
      <c r="AF104" s="480"/>
      <c r="AG104" s="480"/>
      <c r="AH104" s="480"/>
      <c r="AI104" s="480"/>
      <c r="AJ104" s="480"/>
      <c r="AK104" s="480"/>
      <c r="AL104" s="480"/>
      <c r="AM104" s="480"/>
      <c r="AN104" s="480"/>
      <c r="AO104" s="480"/>
      <c r="AP104" s="480"/>
      <c r="AQ104" s="480"/>
      <c r="AR104" s="480"/>
      <c r="AS104" s="480"/>
      <c r="AT104" s="480"/>
      <c r="AU104" s="480"/>
      <c r="AV104" s="480"/>
      <c r="AW104" s="480"/>
      <c r="AX104" s="480"/>
      <c r="AY104" s="480"/>
      <c r="AZ104" s="480"/>
      <c r="BA104" s="480"/>
      <c r="BB104" s="480"/>
      <c r="BC104" s="480"/>
      <c r="BD104" s="480"/>
      <c r="BE104" s="480"/>
      <c r="BF104" s="480"/>
      <c r="BG104" s="480"/>
      <c r="BH104" s="480"/>
    </row>
    <row r="105" spans="2:60" s="92" customFormat="1" ht="30.75" customHeight="1" x14ac:dyDescent="0.2">
      <c r="B105" s="480"/>
      <c r="C105" s="480"/>
      <c r="D105" s="480"/>
      <c r="E105" s="481">
        <f>'11_Ост_П_ППР'!E170:H170</f>
        <v>2018</v>
      </c>
      <c r="F105" s="481"/>
      <c r="G105" s="481"/>
      <c r="H105" s="481"/>
      <c r="I105" s="481">
        <f>'11_Ост_П_ППР'!I170:L170</f>
        <v>2019</v>
      </c>
      <c r="J105" s="481"/>
      <c r="K105" s="481"/>
      <c r="L105" s="481"/>
      <c r="M105" s="481">
        <f>'11_Ост_П_ППР'!M170:P170</f>
        <v>2020</v>
      </c>
      <c r="N105" s="481"/>
      <c r="O105" s="481"/>
      <c r="P105" s="481"/>
      <c r="Q105" s="481">
        <f>'11_Ост_П_ППР'!Q170:T170</f>
        <v>2021</v>
      </c>
      <c r="R105" s="481"/>
      <c r="S105" s="481"/>
      <c r="T105" s="481"/>
      <c r="U105" s="481">
        <f>'11_Ост_П_ППР'!U170:X170</f>
        <v>2022</v>
      </c>
      <c r="V105" s="481"/>
      <c r="W105" s="481"/>
      <c r="X105" s="481"/>
      <c r="Y105" s="481">
        <f>'11_Ост_П_ППР'!Y170:AB170</f>
        <v>2023</v>
      </c>
      <c r="Z105" s="481"/>
      <c r="AA105" s="481"/>
      <c r="AB105" s="481"/>
      <c r="AC105" s="481">
        <f>'11_Ост_П_ППР'!AC170:AF170</f>
        <v>2024</v>
      </c>
      <c r="AD105" s="481"/>
      <c r="AE105" s="481"/>
      <c r="AF105" s="481"/>
      <c r="AG105" s="481">
        <f>'11_Ост_П_ППР'!AG170:AJ170</f>
        <v>2025</v>
      </c>
      <c r="AH105" s="481"/>
      <c r="AI105" s="481"/>
      <c r="AJ105" s="481"/>
      <c r="AK105" s="481">
        <f>'11_Ост_П_ППР'!AK170:AN170</f>
        <v>2026</v>
      </c>
      <c r="AL105" s="481"/>
      <c r="AM105" s="481"/>
      <c r="AN105" s="481"/>
      <c r="AO105" s="481">
        <f>'11_Ост_П_ППР'!AO170:AR170</f>
        <v>2027</v>
      </c>
      <c r="AP105" s="481"/>
      <c r="AQ105" s="481"/>
      <c r="AR105" s="481"/>
      <c r="AS105" s="481">
        <f>'11_Ост_П_ППР'!AS170:AV170</f>
        <v>2028</v>
      </c>
      <c r="AT105" s="481"/>
      <c r="AU105" s="481"/>
      <c r="AV105" s="481"/>
      <c r="AW105" s="481" t="str">
        <f>'11_Ост_П_ППР'!AW170:AZ170</f>
        <v>-</v>
      </c>
      <c r="AX105" s="481"/>
      <c r="AY105" s="481"/>
      <c r="AZ105" s="481"/>
      <c r="BA105" s="481" t="str">
        <f>'11_Ост_П_ППР'!BA170:BD170</f>
        <v>-</v>
      </c>
      <c r="BB105" s="481"/>
      <c r="BC105" s="481"/>
      <c r="BD105" s="481"/>
      <c r="BE105" s="481" t="str">
        <f>'11_Ост_П_ППР'!BE170:BH170</f>
        <v>-</v>
      </c>
      <c r="BF105" s="481"/>
      <c r="BG105" s="481"/>
      <c r="BH105" s="481"/>
    </row>
    <row r="106" spans="2:60" s="92" customFormat="1" ht="29.25" customHeight="1" x14ac:dyDescent="0.2">
      <c r="B106" s="480"/>
      <c r="C106" s="480"/>
      <c r="D106" s="480"/>
      <c r="E106" s="130" t="s">
        <v>32</v>
      </c>
      <c r="F106" s="130" t="s">
        <v>33</v>
      </c>
      <c r="G106" s="130" t="s">
        <v>34</v>
      </c>
      <c r="H106" s="130" t="s">
        <v>35</v>
      </c>
      <c r="I106" s="130" t="s">
        <v>32</v>
      </c>
      <c r="J106" s="130" t="s">
        <v>33</v>
      </c>
      <c r="K106" s="130" t="s">
        <v>34</v>
      </c>
      <c r="L106" s="130" t="s">
        <v>35</v>
      </c>
      <c r="M106" s="130" t="s">
        <v>32</v>
      </c>
      <c r="N106" s="130" t="s">
        <v>33</v>
      </c>
      <c r="O106" s="130" t="s">
        <v>34</v>
      </c>
      <c r="P106" s="130" t="s">
        <v>35</v>
      </c>
      <c r="Q106" s="130" t="s">
        <v>32</v>
      </c>
      <c r="R106" s="130" t="s">
        <v>33</v>
      </c>
      <c r="S106" s="130" t="s">
        <v>34</v>
      </c>
      <c r="T106" s="130" t="s">
        <v>35</v>
      </c>
      <c r="U106" s="130" t="s">
        <v>32</v>
      </c>
      <c r="V106" s="130" t="s">
        <v>33</v>
      </c>
      <c r="W106" s="130" t="s">
        <v>34</v>
      </c>
      <c r="X106" s="130" t="s">
        <v>35</v>
      </c>
      <c r="Y106" s="130" t="s">
        <v>32</v>
      </c>
      <c r="Z106" s="130" t="s">
        <v>33</v>
      </c>
      <c r="AA106" s="130" t="s">
        <v>34</v>
      </c>
      <c r="AB106" s="130" t="s">
        <v>35</v>
      </c>
      <c r="AC106" s="130" t="s">
        <v>32</v>
      </c>
      <c r="AD106" s="130" t="s">
        <v>33</v>
      </c>
      <c r="AE106" s="130" t="s">
        <v>34</v>
      </c>
      <c r="AF106" s="130" t="s">
        <v>35</v>
      </c>
      <c r="AG106" s="130" t="s">
        <v>32</v>
      </c>
      <c r="AH106" s="130" t="s">
        <v>33</v>
      </c>
      <c r="AI106" s="130" t="s">
        <v>34</v>
      </c>
      <c r="AJ106" s="130" t="s">
        <v>35</v>
      </c>
      <c r="AK106" s="130" t="s">
        <v>32</v>
      </c>
      <c r="AL106" s="130" t="s">
        <v>33</v>
      </c>
      <c r="AM106" s="130" t="s">
        <v>34</v>
      </c>
      <c r="AN106" s="130" t="s">
        <v>35</v>
      </c>
      <c r="AO106" s="130" t="s">
        <v>32</v>
      </c>
      <c r="AP106" s="130" t="s">
        <v>33</v>
      </c>
      <c r="AQ106" s="130" t="s">
        <v>34</v>
      </c>
      <c r="AR106" s="130" t="s">
        <v>35</v>
      </c>
      <c r="AS106" s="130" t="s">
        <v>32</v>
      </c>
      <c r="AT106" s="130" t="s">
        <v>33</v>
      </c>
      <c r="AU106" s="130" t="s">
        <v>34</v>
      </c>
      <c r="AV106" s="130" t="s">
        <v>35</v>
      </c>
      <c r="AW106" s="130" t="s">
        <v>32</v>
      </c>
      <c r="AX106" s="130" t="s">
        <v>33</v>
      </c>
      <c r="AY106" s="130" t="s">
        <v>34</v>
      </c>
      <c r="AZ106" s="130" t="s">
        <v>35</v>
      </c>
      <c r="BA106" s="130" t="s">
        <v>32</v>
      </c>
      <c r="BB106" s="130" t="s">
        <v>33</v>
      </c>
      <c r="BC106" s="130" t="s">
        <v>34</v>
      </c>
      <c r="BD106" s="130" t="s">
        <v>35</v>
      </c>
      <c r="BE106" s="130" t="s">
        <v>32</v>
      </c>
      <c r="BF106" s="130" t="s">
        <v>33</v>
      </c>
      <c r="BG106" s="130" t="s">
        <v>34</v>
      </c>
      <c r="BH106" s="130" t="s">
        <v>35</v>
      </c>
    </row>
    <row r="107" spans="2:60" s="92" customFormat="1" ht="15" x14ac:dyDescent="0.2">
      <c r="B107" s="480"/>
      <c r="C107" s="480"/>
      <c r="D107" s="130" t="s">
        <v>596</v>
      </c>
      <c r="E107" s="130" t="s">
        <v>61</v>
      </c>
      <c r="F107" s="130" t="s">
        <v>61</v>
      </c>
      <c r="G107" s="130" t="s">
        <v>61</v>
      </c>
      <c r="H107" s="130" t="s">
        <v>61</v>
      </c>
      <c r="I107" s="130" t="s">
        <v>61</v>
      </c>
      <c r="J107" s="130" t="s">
        <v>61</v>
      </c>
      <c r="K107" s="130" t="s">
        <v>61</v>
      </c>
      <c r="L107" s="130" t="s">
        <v>61</v>
      </c>
      <c r="M107" s="130" t="s">
        <v>61</v>
      </c>
      <c r="N107" s="130" t="s">
        <v>61</v>
      </c>
      <c r="O107" s="130" t="s">
        <v>61</v>
      </c>
      <c r="P107" s="130" t="s">
        <v>61</v>
      </c>
      <c r="Q107" s="130" t="s">
        <v>61</v>
      </c>
      <c r="R107" s="130" t="s">
        <v>61</v>
      </c>
      <c r="S107" s="130" t="s">
        <v>61</v>
      </c>
      <c r="T107" s="130" t="s">
        <v>61</v>
      </c>
      <c r="U107" s="130" t="s">
        <v>61</v>
      </c>
      <c r="V107" s="130" t="s">
        <v>61</v>
      </c>
      <c r="W107" s="130" t="s">
        <v>61</v>
      </c>
      <c r="X107" s="130" t="s">
        <v>61</v>
      </c>
      <c r="Y107" s="130" t="s">
        <v>61</v>
      </c>
      <c r="Z107" s="130" t="s">
        <v>61</v>
      </c>
      <c r="AA107" s="130" t="s">
        <v>61</v>
      </c>
      <c r="AB107" s="130" t="s">
        <v>61</v>
      </c>
      <c r="AC107" s="130" t="s">
        <v>61</v>
      </c>
      <c r="AD107" s="130" t="s">
        <v>61</v>
      </c>
      <c r="AE107" s="130" t="s">
        <v>61</v>
      </c>
      <c r="AF107" s="130" t="s">
        <v>61</v>
      </c>
      <c r="AG107" s="130" t="s">
        <v>61</v>
      </c>
      <c r="AH107" s="130" t="s">
        <v>61</v>
      </c>
      <c r="AI107" s="130" t="s">
        <v>61</v>
      </c>
      <c r="AJ107" s="130" t="s">
        <v>61</v>
      </c>
      <c r="AK107" s="130" t="s">
        <v>61</v>
      </c>
      <c r="AL107" s="130" t="s">
        <v>61</v>
      </c>
      <c r="AM107" s="130" t="s">
        <v>61</v>
      </c>
      <c r="AN107" s="130" t="s">
        <v>61</v>
      </c>
      <c r="AO107" s="130" t="s">
        <v>61</v>
      </c>
      <c r="AP107" s="130" t="s">
        <v>61</v>
      </c>
      <c r="AQ107" s="130" t="s">
        <v>61</v>
      </c>
      <c r="AR107" s="130" t="s">
        <v>61</v>
      </c>
      <c r="AS107" s="130" t="s">
        <v>61</v>
      </c>
      <c r="AT107" s="130" t="s">
        <v>61</v>
      </c>
      <c r="AU107" s="130" t="s">
        <v>61</v>
      </c>
      <c r="AV107" s="130" t="s">
        <v>61</v>
      </c>
      <c r="AW107" s="130" t="s">
        <v>61</v>
      </c>
      <c r="AX107" s="130" t="s">
        <v>61</v>
      </c>
      <c r="AY107" s="130" t="s">
        <v>61</v>
      </c>
      <c r="AZ107" s="130" t="s">
        <v>61</v>
      </c>
      <c r="BA107" s="130" t="s">
        <v>61</v>
      </c>
      <c r="BB107" s="130" t="s">
        <v>61</v>
      </c>
      <c r="BC107" s="130" t="s">
        <v>61</v>
      </c>
      <c r="BD107" s="130" t="s">
        <v>61</v>
      </c>
      <c r="BE107" s="130" t="s">
        <v>61</v>
      </c>
      <c r="BF107" s="130" t="s">
        <v>61</v>
      </c>
      <c r="BG107" s="130" t="s">
        <v>61</v>
      </c>
      <c r="BH107" s="130" t="s">
        <v>61</v>
      </c>
    </row>
    <row r="108" spans="2:60" s="92" customFormat="1" ht="30" hidden="1" customHeight="1" x14ac:dyDescent="0.25">
      <c r="B108" s="98"/>
      <c r="C108" s="99"/>
      <c r="D108" s="118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</row>
    <row r="109" spans="2:60" s="92" customFormat="1" ht="61.5" hidden="1" customHeight="1" x14ac:dyDescent="0.25">
      <c r="B109" s="98"/>
      <c r="C109" s="90"/>
      <c r="D109" s="11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</row>
    <row r="110" spans="2:60" s="346" customFormat="1" ht="30.75" hidden="1" customHeight="1" x14ac:dyDescent="0.25">
      <c r="B110" s="194"/>
      <c r="C110" s="195"/>
      <c r="D110" s="1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</row>
    <row r="111" spans="2:60" s="92" customFormat="1" ht="15" x14ac:dyDescent="0.25">
      <c r="B111" s="98" t="s">
        <v>87</v>
      </c>
      <c r="C111" s="195" t="s">
        <v>94</v>
      </c>
      <c r="D111" s="116">
        <f t="shared" ref="D111:D112" si="33">SUM(E111:BH111)</f>
        <v>336300</v>
      </c>
      <c r="E111" s="76">
        <f>'11_Ост_П_ППР'!E251*'10_ЕПУ_СМР_Экспл'!$E$65/4</f>
        <v>0</v>
      </c>
      <c r="F111" s="76">
        <f>'11_Ост_П_ППР'!F251*'10_ЕПУ_СМР_Экспл'!$E$65/4</f>
        <v>0</v>
      </c>
      <c r="G111" s="76">
        <f>$E$65/4</f>
        <v>8850</v>
      </c>
      <c r="H111" s="76">
        <f t="shared" ref="H111:AR111" si="34">$E$65/4</f>
        <v>8850</v>
      </c>
      <c r="I111" s="76">
        <f t="shared" si="34"/>
        <v>8850</v>
      </c>
      <c r="J111" s="76">
        <f t="shared" si="34"/>
        <v>8850</v>
      </c>
      <c r="K111" s="76">
        <f t="shared" si="34"/>
        <v>8850</v>
      </c>
      <c r="L111" s="76">
        <f t="shared" si="34"/>
        <v>8850</v>
      </c>
      <c r="M111" s="76">
        <f t="shared" si="34"/>
        <v>8850</v>
      </c>
      <c r="N111" s="76">
        <f t="shared" si="34"/>
        <v>8850</v>
      </c>
      <c r="O111" s="76">
        <f t="shared" si="34"/>
        <v>8850</v>
      </c>
      <c r="P111" s="76">
        <f t="shared" si="34"/>
        <v>8850</v>
      </c>
      <c r="Q111" s="76">
        <f t="shared" si="34"/>
        <v>8850</v>
      </c>
      <c r="R111" s="76">
        <f t="shared" si="34"/>
        <v>8850</v>
      </c>
      <c r="S111" s="76">
        <f t="shared" si="34"/>
        <v>8850</v>
      </c>
      <c r="T111" s="76">
        <f t="shared" si="34"/>
        <v>8850</v>
      </c>
      <c r="U111" s="76">
        <f t="shared" si="34"/>
        <v>8850</v>
      </c>
      <c r="V111" s="76">
        <f t="shared" si="34"/>
        <v>8850</v>
      </c>
      <c r="W111" s="76">
        <f t="shared" si="34"/>
        <v>8850</v>
      </c>
      <c r="X111" s="76">
        <f t="shared" si="34"/>
        <v>8850</v>
      </c>
      <c r="Y111" s="76">
        <f t="shared" si="34"/>
        <v>8850</v>
      </c>
      <c r="Z111" s="76">
        <f t="shared" si="34"/>
        <v>8850</v>
      </c>
      <c r="AA111" s="76">
        <f t="shared" si="34"/>
        <v>8850</v>
      </c>
      <c r="AB111" s="76">
        <f t="shared" si="34"/>
        <v>8850</v>
      </c>
      <c r="AC111" s="76">
        <f t="shared" si="34"/>
        <v>8850</v>
      </c>
      <c r="AD111" s="76">
        <f t="shared" si="34"/>
        <v>8850</v>
      </c>
      <c r="AE111" s="76">
        <f t="shared" si="34"/>
        <v>8850</v>
      </c>
      <c r="AF111" s="76">
        <f t="shared" si="34"/>
        <v>8850</v>
      </c>
      <c r="AG111" s="76">
        <f t="shared" si="34"/>
        <v>8850</v>
      </c>
      <c r="AH111" s="76">
        <f t="shared" si="34"/>
        <v>8850</v>
      </c>
      <c r="AI111" s="76">
        <f t="shared" si="34"/>
        <v>8850</v>
      </c>
      <c r="AJ111" s="76">
        <f t="shared" si="34"/>
        <v>8850</v>
      </c>
      <c r="AK111" s="76">
        <f t="shared" si="34"/>
        <v>8850</v>
      </c>
      <c r="AL111" s="76">
        <f t="shared" si="34"/>
        <v>8850</v>
      </c>
      <c r="AM111" s="76">
        <f t="shared" si="34"/>
        <v>8850</v>
      </c>
      <c r="AN111" s="76">
        <f t="shared" si="34"/>
        <v>8850</v>
      </c>
      <c r="AO111" s="76">
        <f t="shared" si="34"/>
        <v>8850</v>
      </c>
      <c r="AP111" s="76">
        <f t="shared" si="34"/>
        <v>8850</v>
      </c>
      <c r="AQ111" s="76">
        <f t="shared" si="34"/>
        <v>8850</v>
      </c>
      <c r="AR111" s="76">
        <f t="shared" si="34"/>
        <v>8850</v>
      </c>
      <c r="AS111" s="76">
        <v>0</v>
      </c>
      <c r="AT111" s="76">
        <v>0</v>
      </c>
      <c r="AU111" s="76">
        <f>'11_Ост_П_ППР'!AU268*'10_ЕПУ_СМР_Экспл'!$E$65/4</f>
        <v>0</v>
      </c>
      <c r="AV111" s="76">
        <f>'11_Ост_П_ППР'!AV268*'10_ЕПУ_СМР_Экспл'!$E$65/4</f>
        <v>0</v>
      </c>
      <c r="AW111" s="76">
        <f>'11_Ост_П_ППР'!AW268*'10_ЕПУ_СМР_Экспл'!$E$65/4</f>
        <v>0</v>
      </c>
      <c r="AX111" s="76">
        <f>'11_Ост_П_ППР'!AX268*'10_ЕПУ_СМР_Экспл'!$E$65/4</f>
        <v>0</v>
      </c>
      <c r="AY111" s="76">
        <f>'11_Ост_П_ППР'!AY268*'10_ЕПУ_СМР_Экспл'!$E$65/4</f>
        <v>0</v>
      </c>
      <c r="AZ111" s="76">
        <f>'11_Ост_П_ППР'!AZ268*'10_ЕПУ_СМР_Экспл'!$E$65/4</f>
        <v>0</v>
      </c>
      <c r="BA111" s="76">
        <f>'11_Ост_П_ППР'!BA268*'10_ЕПУ_СМР_Экспл'!$E$65/4</f>
        <v>0</v>
      </c>
      <c r="BB111" s="76">
        <f>'11_Ост_П_ППР'!BB268*'10_ЕПУ_СМР_Экспл'!$E$65/4</f>
        <v>0</v>
      </c>
      <c r="BC111" s="76">
        <f>'11_Ост_П_ППР'!BC268*'10_ЕПУ_СМР_Экспл'!$E$65/4</f>
        <v>0</v>
      </c>
      <c r="BD111" s="76">
        <f>'11_Ост_П_ППР'!BD268*'10_ЕПУ_СМР_Экспл'!$E$65/4</f>
        <v>0</v>
      </c>
      <c r="BE111" s="76">
        <f>'11_Ост_П_ППР'!BE268*'10_ЕПУ_СМР_Экспл'!$E$65/4</f>
        <v>0</v>
      </c>
      <c r="BF111" s="76">
        <f>'11_Ост_П_ППР'!BF268*'10_ЕПУ_СМР_Экспл'!$E$65/4</f>
        <v>0</v>
      </c>
      <c r="BG111" s="76">
        <f>'11_Ост_П_ППР'!BG268*'10_ЕПУ_СМР_Экспл'!$E$65/4</f>
        <v>0</v>
      </c>
      <c r="BH111" s="76">
        <f>'11_Ост_П_ППР'!BH268*'10_ЕПУ_СМР_Экспл'!$E$65/4</f>
        <v>0</v>
      </c>
    </row>
    <row r="112" spans="2:60" s="92" customFormat="1" ht="15" x14ac:dyDescent="0.25">
      <c r="B112" s="98" t="s">
        <v>88</v>
      </c>
      <c r="C112" s="195" t="s">
        <v>95</v>
      </c>
      <c r="D112" s="116">
        <f t="shared" si="33"/>
        <v>560500</v>
      </c>
      <c r="E112" s="76">
        <f>'11_Ост_П_ППР'!E251*$E$66/4</f>
        <v>0</v>
      </c>
      <c r="F112" s="76">
        <f>'11_Ост_П_ППР'!F251*$E$66/4</f>
        <v>0</v>
      </c>
      <c r="G112" s="76">
        <f>$E$66/4</f>
        <v>14750</v>
      </c>
      <c r="H112" s="76">
        <f t="shared" ref="H112:AR112" si="35">$E$66/4</f>
        <v>14750</v>
      </c>
      <c r="I112" s="76">
        <f t="shared" si="35"/>
        <v>14750</v>
      </c>
      <c r="J112" s="76">
        <f t="shared" si="35"/>
        <v>14750</v>
      </c>
      <c r="K112" s="76">
        <f t="shared" si="35"/>
        <v>14750</v>
      </c>
      <c r="L112" s="76">
        <f t="shared" si="35"/>
        <v>14750</v>
      </c>
      <c r="M112" s="76">
        <f t="shared" si="35"/>
        <v>14750</v>
      </c>
      <c r="N112" s="76">
        <f t="shared" si="35"/>
        <v>14750</v>
      </c>
      <c r="O112" s="76">
        <f t="shared" si="35"/>
        <v>14750</v>
      </c>
      <c r="P112" s="76">
        <f t="shared" si="35"/>
        <v>14750</v>
      </c>
      <c r="Q112" s="76">
        <f t="shared" si="35"/>
        <v>14750</v>
      </c>
      <c r="R112" s="76">
        <f t="shared" si="35"/>
        <v>14750</v>
      </c>
      <c r="S112" s="76">
        <f t="shared" si="35"/>
        <v>14750</v>
      </c>
      <c r="T112" s="76">
        <f t="shared" si="35"/>
        <v>14750</v>
      </c>
      <c r="U112" s="76">
        <f t="shared" si="35"/>
        <v>14750</v>
      </c>
      <c r="V112" s="76">
        <f t="shared" si="35"/>
        <v>14750</v>
      </c>
      <c r="W112" s="76">
        <f t="shared" si="35"/>
        <v>14750</v>
      </c>
      <c r="X112" s="76">
        <f t="shared" si="35"/>
        <v>14750</v>
      </c>
      <c r="Y112" s="76">
        <f t="shared" si="35"/>
        <v>14750</v>
      </c>
      <c r="Z112" s="76">
        <f t="shared" si="35"/>
        <v>14750</v>
      </c>
      <c r="AA112" s="76">
        <f t="shared" si="35"/>
        <v>14750</v>
      </c>
      <c r="AB112" s="76">
        <f t="shared" si="35"/>
        <v>14750</v>
      </c>
      <c r="AC112" s="76">
        <f t="shared" si="35"/>
        <v>14750</v>
      </c>
      <c r="AD112" s="76">
        <f t="shared" si="35"/>
        <v>14750</v>
      </c>
      <c r="AE112" s="76">
        <f t="shared" si="35"/>
        <v>14750</v>
      </c>
      <c r="AF112" s="76">
        <f t="shared" si="35"/>
        <v>14750</v>
      </c>
      <c r="AG112" s="76">
        <f t="shared" si="35"/>
        <v>14750</v>
      </c>
      <c r="AH112" s="76">
        <f t="shared" si="35"/>
        <v>14750</v>
      </c>
      <c r="AI112" s="76">
        <f t="shared" si="35"/>
        <v>14750</v>
      </c>
      <c r="AJ112" s="76">
        <f t="shared" si="35"/>
        <v>14750</v>
      </c>
      <c r="AK112" s="76">
        <f t="shared" si="35"/>
        <v>14750</v>
      </c>
      <c r="AL112" s="76">
        <f t="shared" si="35"/>
        <v>14750</v>
      </c>
      <c r="AM112" s="76">
        <f t="shared" si="35"/>
        <v>14750</v>
      </c>
      <c r="AN112" s="76">
        <f t="shared" si="35"/>
        <v>14750</v>
      </c>
      <c r="AO112" s="76">
        <f t="shared" si="35"/>
        <v>14750</v>
      </c>
      <c r="AP112" s="76">
        <f t="shared" si="35"/>
        <v>14750</v>
      </c>
      <c r="AQ112" s="76">
        <f t="shared" si="35"/>
        <v>14750</v>
      </c>
      <c r="AR112" s="76">
        <f t="shared" si="35"/>
        <v>14750</v>
      </c>
      <c r="AS112" s="76">
        <v>0</v>
      </c>
      <c r="AT112" s="76">
        <v>0</v>
      </c>
      <c r="AU112" s="76">
        <f>'11_Ост_П_ППР'!AU268*$E$66/4</f>
        <v>0</v>
      </c>
      <c r="AV112" s="76">
        <f>'11_Ост_П_ППР'!AV268*$E$66/4</f>
        <v>0</v>
      </c>
      <c r="AW112" s="76">
        <f>'11_Ост_П_ППР'!AW268*$E$66/4</f>
        <v>0</v>
      </c>
      <c r="AX112" s="76">
        <f>'11_Ост_П_ППР'!AX268*$E$66/4</f>
        <v>0</v>
      </c>
      <c r="AY112" s="76">
        <f>'11_Ост_П_ППР'!AY268*$E$66/4</f>
        <v>0</v>
      </c>
      <c r="AZ112" s="76">
        <f>'11_Ост_П_ППР'!AZ268*$E$66/4</f>
        <v>0</v>
      </c>
      <c r="BA112" s="76">
        <f>'11_Ост_П_ППР'!BA268*$E$66/4</f>
        <v>0</v>
      </c>
      <c r="BB112" s="76">
        <f>'11_Ост_П_ППР'!BB268*$E$66/4</f>
        <v>0</v>
      </c>
      <c r="BC112" s="76">
        <f>'11_Ост_П_ППР'!BC268*$E$66/4</f>
        <v>0</v>
      </c>
      <c r="BD112" s="76">
        <f>'11_Ост_П_ППР'!BD268*$E$66/4</f>
        <v>0</v>
      </c>
      <c r="BE112" s="76">
        <f>'11_Ост_П_ППР'!BE268*$E$66/4</f>
        <v>0</v>
      </c>
      <c r="BF112" s="76">
        <f>'11_Ост_П_ППР'!BF268*$E$66/4</f>
        <v>0</v>
      </c>
      <c r="BG112" s="76">
        <f>'11_Ост_П_ППР'!BG268*$E$66/4</f>
        <v>0</v>
      </c>
      <c r="BH112" s="76">
        <f>'11_Ост_П_ППР'!BH268*$E$66/4</f>
        <v>0</v>
      </c>
    </row>
    <row r="113" spans="2:60" s="92" customFormat="1" ht="15" hidden="1" x14ac:dyDescent="0.25">
      <c r="B113" s="98"/>
      <c r="C113" s="195"/>
      <c r="D113" s="11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</row>
    <row r="114" spans="2:60" s="92" customFormat="1" ht="15" hidden="1" x14ac:dyDescent="0.25">
      <c r="B114" s="98"/>
      <c r="C114" s="195"/>
      <c r="D114" s="11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</row>
    <row r="115" spans="2:60" s="317" customFormat="1" ht="110.25" hidden="1" customHeight="1" x14ac:dyDescent="0.25">
      <c r="B115" s="313"/>
      <c r="C115" s="195"/>
      <c r="D115" s="315"/>
      <c r="E115" s="316"/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S115" s="316"/>
      <c r="T115" s="316"/>
      <c r="U115" s="316"/>
      <c r="V115" s="316"/>
      <c r="W115" s="316"/>
      <c r="X115" s="316"/>
      <c r="Y115" s="316"/>
      <c r="Z115" s="316"/>
      <c r="AA115" s="316"/>
      <c r="AB115" s="316"/>
      <c r="AC115" s="316"/>
      <c r="AD115" s="316"/>
      <c r="AE115" s="316"/>
      <c r="AF115" s="316"/>
      <c r="AG115" s="316"/>
      <c r="AH115" s="316"/>
      <c r="AI115" s="316"/>
      <c r="AJ115" s="316"/>
      <c r="AK115" s="316"/>
      <c r="AL115" s="316"/>
      <c r="AM115" s="316"/>
      <c r="AN115" s="316"/>
      <c r="AO115" s="316"/>
      <c r="AP115" s="316"/>
      <c r="AQ115" s="316"/>
      <c r="AR115" s="316"/>
      <c r="AS115" s="316"/>
      <c r="AT115" s="316"/>
      <c r="AU115" s="316"/>
      <c r="AV115" s="316"/>
      <c r="AW115" s="316"/>
      <c r="AX115" s="316"/>
      <c r="AY115" s="316"/>
      <c r="AZ115" s="316"/>
      <c r="BA115" s="316"/>
      <c r="BB115" s="316"/>
      <c r="BC115" s="316"/>
      <c r="BD115" s="316"/>
      <c r="BE115" s="316"/>
      <c r="BF115" s="316"/>
      <c r="BG115" s="316"/>
      <c r="BH115" s="316"/>
    </row>
    <row r="116" spans="2:60" s="92" customFormat="1" ht="15" hidden="1" x14ac:dyDescent="0.25">
      <c r="B116" s="98"/>
      <c r="C116" s="195"/>
      <c r="D116" s="11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</row>
    <row r="117" spans="2:60" s="92" customFormat="1" ht="60" x14ac:dyDescent="0.25">
      <c r="B117" s="98" t="s">
        <v>89</v>
      </c>
      <c r="C117" s="195" t="s">
        <v>422</v>
      </c>
      <c r="D117" s="116">
        <f>SUM(E117:BH117)</f>
        <v>6716600</v>
      </c>
      <c r="E117" s="76">
        <f>'11_Ост_П_ППР'!E251*$E$68/4</f>
        <v>0</v>
      </c>
      <c r="F117" s="76">
        <f>'11_Ост_П_ППР'!F251*$E$68/4</f>
        <v>0</v>
      </c>
      <c r="G117" s="76">
        <f>'11_Ост_П_ППР'!G251*$E$68/4</f>
        <v>71000</v>
      </c>
      <c r="H117" s="76">
        <f>'11_Ост_П_ППР'!H251*$E$68/4</f>
        <v>170400</v>
      </c>
      <c r="I117" s="76">
        <f>'11_Ост_П_ППР'!I251*$E$68/4</f>
        <v>170400</v>
      </c>
      <c r="J117" s="76">
        <f>'11_Ост_П_ППР'!J251*$E$68/4</f>
        <v>170400</v>
      </c>
      <c r="K117" s="76">
        <f>'11_Ост_П_ППР'!K251*$E$68/4</f>
        <v>170400</v>
      </c>
      <c r="L117" s="76">
        <f>'11_Ост_П_ППР'!L251*$E$68/4</f>
        <v>170400</v>
      </c>
      <c r="M117" s="76">
        <f>'11_Ост_П_ППР'!M251*$E$68/4</f>
        <v>170400</v>
      </c>
      <c r="N117" s="76">
        <f>'11_Ост_П_ППР'!N251*$E$68/4</f>
        <v>170400</v>
      </c>
      <c r="O117" s="76">
        <f>'11_Ост_П_ППР'!O251*$E$68/4</f>
        <v>170400</v>
      </c>
      <c r="P117" s="76">
        <f>'11_Ост_П_ППР'!P251*$E$68/4</f>
        <v>170400</v>
      </c>
      <c r="Q117" s="76">
        <f>'11_Ост_П_ППР'!Q251*$E$68/4</f>
        <v>170400</v>
      </c>
      <c r="R117" s="76">
        <f>'11_Ост_П_ППР'!R251*$E$68/4</f>
        <v>170400</v>
      </c>
      <c r="S117" s="76">
        <f>'11_Ост_П_ППР'!S251*$E$68/4</f>
        <v>170400</v>
      </c>
      <c r="T117" s="76">
        <f>'11_Ост_П_ППР'!T251*$E$68/4</f>
        <v>170400</v>
      </c>
      <c r="U117" s="76">
        <f>'11_Ост_П_ППР'!U251*$E$68/4</f>
        <v>170400</v>
      </c>
      <c r="V117" s="76">
        <f>'11_Ост_П_ППР'!V251*$E$68/4</f>
        <v>170400</v>
      </c>
      <c r="W117" s="76">
        <f>'11_Ост_П_ППР'!W251*$E$68/4</f>
        <v>170400</v>
      </c>
      <c r="X117" s="76">
        <f>'11_Ост_П_ППР'!X251*$E$68/4</f>
        <v>170400</v>
      </c>
      <c r="Y117" s="76">
        <f>'11_Ост_П_ППР'!Y251*$E$68/4</f>
        <v>170400</v>
      </c>
      <c r="Z117" s="76">
        <f>'11_Ост_П_ППР'!Z251*$E$68/4</f>
        <v>170400</v>
      </c>
      <c r="AA117" s="76">
        <f>'11_Ост_П_ППР'!AA251*$E$68/4</f>
        <v>170400</v>
      </c>
      <c r="AB117" s="76">
        <f>'11_Ост_П_ППР'!AB251*$E$68/4</f>
        <v>170400</v>
      </c>
      <c r="AC117" s="76">
        <f>'11_Ост_П_ППР'!AC251*$E$68/4</f>
        <v>170400</v>
      </c>
      <c r="AD117" s="76">
        <f>'11_Ост_П_ППР'!AD251*$E$68/4</f>
        <v>170400</v>
      </c>
      <c r="AE117" s="76">
        <f>'11_Ост_П_ППР'!AE251*$E$68/4</f>
        <v>170400</v>
      </c>
      <c r="AF117" s="76">
        <f>'11_Ост_П_ППР'!AF251*$E$68/4</f>
        <v>170400</v>
      </c>
      <c r="AG117" s="76">
        <f>'11_Ост_П_ППР'!AG251*$E$68/4</f>
        <v>170400</v>
      </c>
      <c r="AH117" s="76">
        <f>'11_Ост_П_ППР'!AH251*$E$68/4</f>
        <v>170400</v>
      </c>
      <c r="AI117" s="76">
        <f>'11_Ост_П_ППР'!AI251*$E$68/4</f>
        <v>170400</v>
      </c>
      <c r="AJ117" s="76">
        <f>'11_Ост_П_ППР'!AJ251*$E$68/4</f>
        <v>170400</v>
      </c>
      <c r="AK117" s="76">
        <f>'11_Ост_П_ППР'!AK251*$E$68/4</f>
        <v>170400</v>
      </c>
      <c r="AL117" s="76">
        <f>'11_Ост_П_ППР'!AL251*$E$68/4</f>
        <v>170400</v>
      </c>
      <c r="AM117" s="76">
        <f>'11_Ост_П_ППР'!AM251*$E$68/4</f>
        <v>170400</v>
      </c>
      <c r="AN117" s="76">
        <f>'11_Ост_П_ППР'!AN251*$E$68/4</f>
        <v>170400</v>
      </c>
      <c r="AO117" s="76">
        <f>'11_Ост_П_ППР'!AO251*$E$68/4</f>
        <v>170400</v>
      </c>
      <c r="AP117" s="76">
        <f>'11_Ост_П_ППР'!AP251*$E$68/4</f>
        <v>170400</v>
      </c>
      <c r="AQ117" s="76">
        <f>'11_Ост_П_ППР'!AQ251*$E$68/4</f>
        <v>170400</v>
      </c>
      <c r="AR117" s="76">
        <f>'11_Ост_П_ППР'!AR251*$E$68/4</f>
        <v>170400</v>
      </c>
      <c r="AS117" s="76">
        <f>'11_Ост_П_ППР'!AS251*$E$68/4</f>
        <v>170400</v>
      </c>
      <c r="AT117" s="76">
        <f>'11_Ост_П_ППР'!AT251*$E$68/4</f>
        <v>170400</v>
      </c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</row>
    <row r="118" spans="2:60" s="92" customFormat="1" ht="15" hidden="1" x14ac:dyDescent="0.25">
      <c r="B118" s="98"/>
      <c r="C118" s="99"/>
      <c r="D118" s="11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</row>
    <row r="119" spans="2:60" s="92" customFormat="1" ht="15" hidden="1" x14ac:dyDescent="0.25">
      <c r="B119" s="98"/>
      <c r="C119" s="99"/>
      <c r="D119" s="11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</row>
    <row r="120" spans="2:60" s="92" customFormat="1" ht="15" hidden="1" x14ac:dyDescent="0.25">
      <c r="B120" s="98"/>
      <c r="C120" s="99"/>
      <c r="D120" s="11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</row>
    <row r="121" spans="2:60" s="92" customFormat="1" ht="15" hidden="1" x14ac:dyDescent="0.25">
      <c r="B121" s="98"/>
      <c r="C121" s="99"/>
      <c r="D121" s="11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</row>
    <row r="122" spans="2:60" s="92" customFormat="1" ht="15" hidden="1" x14ac:dyDescent="0.25">
      <c r="B122" s="98"/>
      <c r="C122" s="99"/>
      <c r="D122" s="11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</row>
    <row r="123" spans="2:60" s="92" customFormat="1" x14ac:dyDescent="0.2"/>
    <row r="124" spans="2:60" s="92" customFormat="1" x14ac:dyDescent="0.2"/>
    <row r="125" spans="2:60" s="92" customFormat="1" x14ac:dyDescent="0.2"/>
  </sheetData>
  <mergeCells count="44">
    <mergeCell ref="BA105:BD105"/>
    <mergeCell ref="AG105:AJ105"/>
    <mergeCell ref="AK105:AN105"/>
    <mergeCell ref="AO105:AR105"/>
    <mergeCell ref="AS105:AV105"/>
    <mergeCell ref="AW105:AZ105"/>
    <mergeCell ref="B83:B85"/>
    <mergeCell ref="C83:C85"/>
    <mergeCell ref="D83:D84"/>
    <mergeCell ref="E83:R83"/>
    <mergeCell ref="B104:B107"/>
    <mergeCell ref="C104:C107"/>
    <mergeCell ref="D104:D106"/>
    <mergeCell ref="E104:BH104"/>
    <mergeCell ref="E105:H105"/>
    <mergeCell ref="I105:L105"/>
    <mergeCell ref="BE105:BH105"/>
    <mergeCell ref="M105:P105"/>
    <mergeCell ref="Q105:T105"/>
    <mergeCell ref="U105:X105"/>
    <mergeCell ref="Y105:AB105"/>
    <mergeCell ref="AC105:AF105"/>
    <mergeCell ref="B21:B23"/>
    <mergeCell ref="C21:C23"/>
    <mergeCell ref="D21:D22"/>
    <mergeCell ref="E21:R21"/>
    <mergeCell ref="B42:B45"/>
    <mergeCell ref="C42:C45"/>
    <mergeCell ref="D42:D44"/>
    <mergeCell ref="E42:BH42"/>
    <mergeCell ref="E43:H43"/>
    <mergeCell ref="I43:L43"/>
    <mergeCell ref="M43:P43"/>
    <mergeCell ref="Q43:T43"/>
    <mergeCell ref="U43:X43"/>
    <mergeCell ref="Y43:AB43"/>
    <mergeCell ref="AC43:AF43"/>
    <mergeCell ref="AG43:AJ43"/>
    <mergeCell ref="BE43:BH43"/>
    <mergeCell ref="AK43:AN43"/>
    <mergeCell ref="AO43:AR43"/>
    <mergeCell ref="AS43:AV43"/>
    <mergeCell ref="AW43:AZ43"/>
    <mergeCell ref="BA43:BD43"/>
  </mergeCells>
  <pageMargins left="0.7" right="0.7" top="0.75" bottom="0.75" header="0.3" footer="0.3"/>
  <pageSetup paperSize="8" scale="4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BH386"/>
  <sheetViews>
    <sheetView view="pageBreakPreview" topLeftCell="B59" zoomScale="70" zoomScaleNormal="80" zoomScaleSheetLayoutView="70" workbookViewId="0">
      <selection activeCell="P165" sqref="P165"/>
    </sheetView>
  </sheetViews>
  <sheetFormatPr defaultColWidth="9.140625" defaultRowHeight="14.25" x14ac:dyDescent="0.2"/>
  <cols>
    <col min="1" max="1" width="7" style="4" customWidth="1"/>
    <col min="2" max="2" width="10.140625" style="4" customWidth="1"/>
    <col min="3" max="3" width="50.140625" style="4" customWidth="1"/>
    <col min="4" max="4" width="15.28515625" style="4" customWidth="1"/>
    <col min="5" max="5" width="11.85546875" style="4" customWidth="1"/>
    <col min="6" max="48" width="6.28515625" style="4" customWidth="1"/>
    <col min="49" max="60" width="6.28515625" style="4" hidden="1" customWidth="1"/>
    <col min="61" max="61" width="6.28515625" style="4" customWidth="1"/>
    <col min="62" max="16384" width="9.140625" style="4"/>
  </cols>
  <sheetData>
    <row r="2" spans="2:11" ht="15" x14ac:dyDescent="0.25">
      <c r="B2" s="3" t="s">
        <v>0</v>
      </c>
    </row>
    <row r="3" spans="2:11" ht="15" x14ac:dyDescent="0.25">
      <c r="C3" s="20"/>
      <c r="F3" s="21" t="s">
        <v>40</v>
      </c>
      <c r="G3" s="21"/>
      <c r="H3" s="21"/>
      <c r="I3" s="21" t="s">
        <v>41</v>
      </c>
      <c r="J3" s="21"/>
      <c r="K3" s="21" t="s">
        <v>42</v>
      </c>
    </row>
    <row r="4" spans="2:11" s="6" customFormat="1" ht="15" x14ac:dyDescent="0.25">
      <c r="B4" s="5" t="s">
        <v>1</v>
      </c>
      <c r="F4" s="21"/>
      <c r="G4" s="21"/>
      <c r="H4" s="21"/>
      <c r="I4" s="21"/>
      <c r="J4" s="21"/>
      <c r="K4" s="21"/>
    </row>
    <row r="5" spans="2:11" s="6" customFormat="1" x14ac:dyDescent="0.2">
      <c r="F5" s="21" t="s">
        <v>37</v>
      </c>
      <c r="G5" s="21">
        <v>2018</v>
      </c>
      <c r="H5" s="21"/>
      <c r="I5" s="21">
        <v>10</v>
      </c>
      <c r="J5" s="21"/>
      <c r="K5" s="22">
        <f>IF(K6&lt;14,IF(I6&lt;=0,G5+I5,G5+I5),G5+I5+1)</f>
        <v>2028</v>
      </c>
    </row>
    <row r="6" spans="2:11" s="6" customFormat="1" ht="15" x14ac:dyDescent="0.25">
      <c r="B6" s="5" t="s">
        <v>2</v>
      </c>
      <c r="F6" s="21" t="s">
        <v>38</v>
      </c>
      <c r="G6" s="21">
        <v>1</v>
      </c>
      <c r="H6" s="21"/>
      <c r="I6" s="21">
        <v>0</v>
      </c>
      <c r="J6" s="21"/>
      <c r="K6" s="21">
        <f>G6+I6</f>
        <v>1</v>
      </c>
    </row>
    <row r="7" spans="2:11" ht="13.5" customHeight="1" x14ac:dyDescent="0.2">
      <c r="B7" s="23"/>
      <c r="F7" s="21" t="s">
        <v>39</v>
      </c>
      <c r="G7" s="21">
        <v>1</v>
      </c>
      <c r="H7" s="21"/>
      <c r="I7" s="21"/>
      <c r="J7" s="21"/>
      <c r="K7" s="21"/>
    </row>
    <row r="8" spans="2:11" ht="15" x14ac:dyDescent="0.25">
      <c r="C8" s="24" t="s">
        <v>3</v>
      </c>
      <c r="D8" s="25">
        <f>DATE(G5,G6,G7)</f>
        <v>43101</v>
      </c>
      <c r="E8" s="25"/>
      <c r="F8" s="21"/>
      <c r="G8" s="21"/>
      <c r="H8" s="26"/>
      <c r="I8" s="21"/>
      <c r="J8" s="21"/>
      <c r="K8" s="21"/>
    </row>
    <row r="9" spans="2:11" ht="15" x14ac:dyDescent="0.25">
      <c r="C9" s="24" t="s">
        <v>4</v>
      </c>
      <c r="D9" s="25">
        <f>DATE(YEAR(D8),MONTH(D8)+D10,DAY(D8)-1)</f>
        <v>46752</v>
      </c>
      <c r="E9" s="27"/>
      <c r="F9" s="21"/>
      <c r="G9" s="21"/>
      <c r="H9" s="26"/>
      <c r="I9" s="21">
        <f>IF(I5&lt;1,I6,12*I5+I6)</f>
        <v>120</v>
      </c>
      <c r="J9" s="21"/>
      <c r="K9" s="21"/>
    </row>
    <row r="10" spans="2:11" ht="15" x14ac:dyDescent="0.25">
      <c r="C10" s="24" t="s">
        <v>5</v>
      </c>
      <c r="D10" s="28">
        <f>I9</f>
        <v>120</v>
      </c>
      <c r="E10" s="27"/>
      <c r="H10" s="27"/>
    </row>
    <row r="11" spans="2:11" ht="3.75" customHeight="1" x14ac:dyDescent="0.2"/>
    <row r="12" spans="2:11" s="6" customFormat="1" ht="15" x14ac:dyDescent="0.25">
      <c r="B12" s="5" t="s">
        <v>449</v>
      </c>
    </row>
    <row r="13" spans="2:11" ht="4.5" customHeight="1" x14ac:dyDescent="0.25">
      <c r="B13" s="29"/>
    </row>
    <row r="14" spans="2:11" ht="15" x14ac:dyDescent="0.25">
      <c r="C14" s="24" t="s">
        <v>437</v>
      </c>
      <c r="D14" s="277">
        <f>D71</f>
        <v>48</v>
      </c>
    </row>
    <row r="15" spans="2:11" ht="15" x14ac:dyDescent="0.25">
      <c r="C15" s="24" t="s">
        <v>448</v>
      </c>
      <c r="D15" s="28">
        <v>0</v>
      </c>
    </row>
    <row r="16" spans="2:11" ht="15" x14ac:dyDescent="0.25">
      <c r="C16" s="24"/>
      <c r="D16" s="28"/>
    </row>
    <row r="17" spans="3:8" ht="15" x14ac:dyDescent="0.25">
      <c r="C17" s="24"/>
      <c r="D17" s="28"/>
    </row>
    <row r="18" spans="3:8" ht="15" x14ac:dyDescent="0.25">
      <c r="C18" s="24"/>
      <c r="D18" s="28"/>
    </row>
    <row r="19" spans="3:8" ht="15" x14ac:dyDescent="0.25">
      <c r="C19" s="24"/>
      <c r="D19" s="28"/>
    </row>
    <row r="20" spans="3:8" ht="15" x14ac:dyDescent="0.25">
      <c r="C20" s="24" t="s">
        <v>6</v>
      </c>
      <c r="D20" s="28">
        <v>10</v>
      </c>
    </row>
    <row r="21" spans="3:8" s="6" customFormat="1" x14ac:dyDescent="0.2">
      <c r="C21" s="30" t="s">
        <v>450</v>
      </c>
      <c r="D21" s="6" t="s">
        <v>451</v>
      </c>
    </row>
    <row r="22" spans="3:8" s="6" customFormat="1" x14ac:dyDescent="0.2">
      <c r="D22" s="6" t="s">
        <v>7</v>
      </c>
    </row>
    <row r="23" spans="3:8" s="6" customFormat="1" x14ac:dyDescent="0.2">
      <c r="D23" s="6" t="s">
        <v>8</v>
      </c>
    </row>
    <row r="24" spans="3:8" s="6" customFormat="1" x14ac:dyDescent="0.2">
      <c r="D24" s="6" t="s">
        <v>452</v>
      </c>
      <c r="H24" s="31"/>
    </row>
    <row r="25" spans="3:8" s="6" customFormat="1" x14ac:dyDescent="0.2">
      <c r="C25" s="30" t="s">
        <v>453</v>
      </c>
      <c r="D25" s="6" t="s">
        <v>454</v>
      </c>
    </row>
    <row r="26" spans="3:8" s="6" customFormat="1" x14ac:dyDescent="0.2">
      <c r="D26" s="6" t="s">
        <v>9</v>
      </c>
    </row>
    <row r="27" spans="3:8" s="6" customFormat="1" x14ac:dyDescent="0.2">
      <c r="D27" s="6" t="s">
        <v>416</v>
      </c>
    </row>
    <row r="28" spans="3:8" s="6" customFormat="1" x14ac:dyDescent="0.2">
      <c r="D28" s="6" t="s">
        <v>452</v>
      </c>
      <c r="H28" s="31"/>
    </row>
    <row r="29" spans="3:8" s="6" customFormat="1" x14ac:dyDescent="0.2">
      <c r="C29" s="30"/>
      <c r="H29" s="31"/>
    </row>
    <row r="30" spans="3:8" s="6" customFormat="1" x14ac:dyDescent="0.2">
      <c r="C30" s="30"/>
      <c r="H30" s="31"/>
    </row>
    <row r="31" spans="3:8" s="6" customFormat="1" x14ac:dyDescent="0.2">
      <c r="C31" s="30"/>
      <c r="H31" s="31"/>
    </row>
    <row r="32" spans="3:8" s="6" customFormat="1" x14ac:dyDescent="0.2">
      <c r="C32" s="30"/>
      <c r="H32" s="31"/>
    </row>
    <row r="33" spans="2:9" s="6" customFormat="1" x14ac:dyDescent="0.2">
      <c r="H33" s="31"/>
      <c r="I33" s="31"/>
    </row>
    <row r="34" spans="2:9" s="6" customFormat="1" ht="4.5" customHeight="1" x14ac:dyDescent="0.2">
      <c r="H34" s="31"/>
    </row>
    <row r="35" spans="2:9" s="6" customFormat="1" ht="15" x14ac:dyDescent="0.25">
      <c r="B35" s="5"/>
    </row>
    <row r="36" spans="2:9" ht="4.5" customHeight="1" x14ac:dyDescent="0.25">
      <c r="B36" s="29"/>
    </row>
    <row r="37" spans="2:9" ht="15" x14ac:dyDescent="0.25">
      <c r="C37" s="24"/>
      <c r="D37" s="28">
        <v>0</v>
      </c>
    </row>
    <row r="38" spans="2:9" ht="15" x14ac:dyDescent="0.25">
      <c r="C38" s="24"/>
      <c r="D38" s="28">
        <v>0</v>
      </c>
    </row>
    <row r="39" spans="2:9" s="6" customFormat="1" x14ac:dyDescent="0.2">
      <c r="C39" s="30"/>
    </row>
    <row r="40" spans="2:9" s="6" customFormat="1" x14ac:dyDescent="0.2"/>
    <row r="41" spans="2:9" s="6" customFormat="1" x14ac:dyDescent="0.2"/>
    <row r="42" spans="2:9" s="6" customFormat="1" x14ac:dyDescent="0.2"/>
    <row r="43" spans="2:9" s="6" customFormat="1" x14ac:dyDescent="0.2">
      <c r="C43" s="30"/>
    </row>
    <row r="44" spans="2:9" s="6" customFormat="1" x14ac:dyDescent="0.2"/>
    <row r="45" spans="2:9" s="6" customFormat="1" x14ac:dyDescent="0.2"/>
    <row r="46" spans="2:9" s="6" customFormat="1" x14ac:dyDescent="0.2"/>
    <row r="47" spans="2:9" s="6" customFormat="1" ht="3.75" customHeight="1" x14ac:dyDescent="0.2"/>
    <row r="48" spans="2:9" s="6" customFormat="1" ht="15" x14ac:dyDescent="0.25">
      <c r="B48" s="5"/>
    </row>
    <row r="49" spans="2:17" ht="15" x14ac:dyDescent="0.25">
      <c r="B49" s="29"/>
    </row>
    <row r="50" spans="2:17" ht="15" x14ac:dyDescent="0.25">
      <c r="C50" s="24"/>
      <c r="D50" s="28"/>
    </row>
    <row r="51" spans="2:17" ht="15" x14ac:dyDescent="0.25">
      <c r="C51" s="24"/>
      <c r="D51" s="28"/>
    </row>
    <row r="52" spans="2:17" ht="15" x14ac:dyDescent="0.25">
      <c r="C52" s="24"/>
      <c r="D52" s="28"/>
    </row>
    <row r="53" spans="2:17" s="6" customFormat="1" x14ac:dyDescent="0.2">
      <c r="C53" s="30"/>
    </row>
    <row r="54" spans="2:17" s="6" customFormat="1" x14ac:dyDescent="0.2"/>
    <row r="55" spans="2:17" s="6" customFormat="1" x14ac:dyDescent="0.2"/>
    <row r="56" spans="2:17" s="6" customFormat="1" x14ac:dyDescent="0.2">
      <c r="K56" s="32"/>
      <c r="L56" s="32"/>
      <c r="M56" s="32"/>
      <c r="N56" s="32"/>
      <c r="O56" s="32"/>
      <c r="P56" s="32"/>
    </row>
    <row r="57" spans="2:17" s="6" customFormat="1" x14ac:dyDescent="0.2">
      <c r="C57" s="30"/>
      <c r="K57" s="32"/>
      <c r="L57" s="32"/>
      <c r="M57" s="32"/>
      <c r="N57" s="32"/>
      <c r="O57" s="32"/>
      <c r="P57" s="32"/>
    </row>
    <row r="58" spans="2:17" s="6" customFormat="1" x14ac:dyDescent="0.2">
      <c r="K58" s="33"/>
      <c r="L58" s="33"/>
      <c r="M58" s="33"/>
      <c r="N58" s="33"/>
      <c r="O58" s="33"/>
      <c r="P58" s="33"/>
      <c r="Q58" s="32"/>
    </row>
    <row r="59" spans="2:17" s="6" customFormat="1" x14ac:dyDescent="0.2">
      <c r="K59" s="33"/>
      <c r="L59" s="33"/>
      <c r="M59" s="33"/>
      <c r="N59" s="33"/>
      <c r="O59" s="33"/>
      <c r="P59" s="33"/>
      <c r="Q59" s="32"/>
    </row>
    <row r="60" spans="2:17" s="6" customFormat="1" x14ac:dyDescent="0.2">
      <c r="K60" s="33"/>
      <c r="L60" s="33"/>
      <c r="M60" s="33"/>
      <c r="N60" s="33"/>
      <c r="O60" s="33"/>
      <c r="P60" s="33"/>
      <c r="Q60" s="32"/>
    </row>
    <row r="61" spans="2:17" s="6" customFormat="1" x14ac:dyDescent="0.2"/>
    <row r="62" spans="2:17" s="6" customFormat="1" ht="15" x14ac:dyDescent="0.25">
      <c r="B62" s="5" t="s">
        <v>455</v>
      </c>
    </row>
    <row r="63" spans="2:17" s="6" customFormat="1" ht="3.75" customHeight="1" x14ac:dyDescent="0.2"/>
    <row r="64" spans="2:17" s="6" customFormat="1" ht="15" x14ac:dyDescent="0.25">
      <c r="B64" s="5" t="s">
        <v>10</v>
      </c>
    </row>
    <row r="65" spans="2:19" ht="3" customHeight="1" x14ac:dyDescent="0.2"/>
    <row r="66" spans="2:19" s="124" customFormat="1" ht="24" customHeight="1" x14ac:dyDescent="0.2">
      <c r="B66" s="493" t="s">
        <v>11</v>
      </c>
      <c r="C66" s="493" t="s">
        <v>12</v>
      </c>
      <c r="D66" s="493" t="s">
        <v>13</v>
      </c>
      <c r="E66" s="493" t="s">
        <v>43</v>
      </c>
      <c r="F66" s="496" t="s">
        <v>14</v>
      </c>
      <c r="G66" s="497"/>
      <c r="H66" s="497"/>
      <c r="I66" s="497"/>
      <c r="J66" s="497"/>
      <c r="K66" s="497"/>
      <c r="L66" s="497"/>
      <c r="M66" s="497"/>
      <c r="N66" s="497"/>
      <c r="O66" s="497"/>
      <c r="P66" s="497"/>
      <c r="Q66" s="125"/>
      <c r="R66" s="125"/>
      <c r="S66" s="126"/>
    </row>
    <row r="67" spans="2:19" s="124" customFormat="1" ht="26.25" customHeight="1" x14ac:dyDescent="0.2">
      <c r="B67" s="494"/>
      <c r="C67" s="494"/>
      <c r="D67" s="495"/>
      <c r="E67" s="495"/>
      <c r="F67" s="127">
        <f>G5</f>
        <v>2018</v>
      </c>
      <c r="G67" s="127">
        <f>IF($K$5&gt;$G$5,F67+1,"-")</f>
        <v>2019</v>
      </c>
      <c r="H67" s="127">
        <f>IF($K$5&gt;($G$5+1),G67+1,"-")</f>
        <v>2020</v>
      </c>
      <c r="I67" s="127">
        <f>IF($K$5&gt;($G$5+2),H67+1,"-")</f>
        <v>2021</v>
      </c>
      <c r="J67" s="127">
        <f>IF($K$5&gt;($G$5+3),I67+1,"-")</f>
        <v>2022</v>
      </c>
      <c r="K67" s="127">
        <f>IF($K$5&gt;($G$5+4),J67+1,"-")</f>
        <v>2023</v>
      </c>
      <c r="L67" s="127">
        <f>IF($K$5&gt;($G$5+5),K67+1,"-")</f>
        <v>2024</v>
      </c>
      <c r="M67" s="127">
        <f>IF($K$5&gt;($G$5+6),L67+1,"-")</f>
        <v>2025</v>
      </c>
      <c r="N67" s="127">
        <f>IF($K$5&gt;($G$5+7),M67+1,"-")</f>
        <v>2026</v>
      </c>
      <c r="O67" s="127">
        <f>IF($K$5&gt;($G$5+8),N67+1,"-")</f>
        <v>2027</v>
      </c>
      <c r="P67" s="127">
        <f>IF($K$5&gt;($G$5+9),O67+1,"-")</f>
        <v>2028</v>
      </c>
      <c r="Q67" s="127" t="str">
        <f>IF($K$5&gt;($G$5+10),P67+1,"-")</f>
        <v>-</v>
      </c>
      <c r="R67" s="127" t="str">
        <f>IF($K$5&gt;($G$5+11),Q67+1,"-")</f>
        <v>-</v>
      </c>
      <c r="S67" s="127" t="str">
        <f>IF($K$5&gt;($G$5+12),R67+1,"-")</f>
        <v>-</v>
      </c>
    </row>
    <row r="68" spans="2:19" s="124" customFormat="1" ht="25.5" customHeight="1" x14ac:dyDescent="0.2">
      <c r="B68" s="495"/>
      <c r="C68" s="495"/>
      <c r="D68" s="278" t="s">
        <v>15</v>
      </c>
      <c r="E68" s="278" t="s">
        <v>15</v>
      </c>
      <c r="F68" s="278" t="s">
        <v>15</v>
      </c>
      <c r="G68" s="278" t="s">
        <v>15</v>
      </c>
      <c r="H68" s="278" t="s">
        <v>15</v>
      </c>
      <c r="I68" s="278" t="s">
        <v>15</v>
      </c>
      <c r="J68" s="278" t="s">
        <v>15</v>
      </c>
      <c r="K68" s="278" t="s">
        <v>15</v>
      </c>
      <c r="L68" s="278" t="s">
        <v>15</v>
      </c>
      <c r="M68" s="278" t="s">
        <v>15</v>
      </c>
      <c r="N68" s="278" t="s">
        <v>15</v>
      </c>
      <c r="O68" s="278" t="s">
        <v>15</v>
      </c>
      <c r="P68" s="278" t="s">
        <v>15</v>
      </c>
      <c r="Q68" s="278" t="s">
        <v>15</v>
      </c>
      <c r="R68" s="278" t="s">
        <v>15</v>
      </c>
      <c r="S68" s="278" t="s">
        <v>15</v>
      </c>
    </row>
    <row r="69" spans="2:19" ht="18" customHeight="1" x14ac:dyDescent="0.2">
      <c r="B69" s="486" t="s">
        <v>438</v>
      </c>
      <c r="C69" s="487"/>
      <c r="D69" s="487"/>
      <c r="E69" s="487"/>
      <c r="F69" s="487"/>
      <c r="G69" s="487"/>
      <c r="H69" s="487"/>
      <c r="I69" s="487"/>
      <c r="J69" s="487"/>
      <c r="K69" s="487"/>
      <c r="L69" s="487"/>
      <c r="M69" s="487"/>
      <c r="N69" s="487"/>
      <c r="O69" s="487"/>
      <c r="P69" s="487"/>
      <c r="Q69" s="280"/>
      <c r="R69" s="280"/>
      <c r="S69" s="281"/>
    </row>
    <row r="70" spans="2:19" ht="15" customHeight="1" x14ac:dyDescent="0.25">
      <c r="B70" s="34" t="s">
        <v>16</v>
      </c>
      <c r="C70" s="35" t="s">
        <v>456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2:19" s="39" customFormat="1" ht="14.25" customHeight="1" x14ac:dyDescent="0.25">
      <c r="B71" s="37" t="s">
        <v>17</v>
      </c>
      <c r="C71" s="38" t="s">
        <v>439</v>
      </c>
      <c r="D71" s="218">
        <f t="shared" ref="D71:D92" si="0">SUM(E71:S71)</f>
        <v>48</v>
      </c>
      <c r="E71" s="218"/>
      <c r="F71" s="218">
        <f>SUM(F72:F76)</f>
        <v>48</v>
      </c>
      <c r="G71" s="218">
        <f t="shared" ref="G71:S71" si="1">SUM(G72:G76)</f>
        <v>0</v>
      </c>
      <c r="H71" s="218">
        <f t="shared" si="1"/>
        <v>0</v>
      </c>
      <c r="I71" s="218">
        <f t="shared" si="1"/>
        <v>0</v>
      </c>
      <c r="J71" s="218">
        <f t="shared" si="1"/>
        <v>0</v>
      </c>
      <c r="K71" s="218">
        <f t="shared" si="1"/>
        <v>0</v>
      </c>
      <c r="L71" s="218">
        <f t="shared" si="1"/>
        <v>0</v>
      </c>
      <c r="M71" s="218">
        <f t="shared" si="1"/>
        <v>0</v>
      </c>
      <c r="N71" s="218">
        <f t="shared" si="1"/>
        <v>0</v>
      </c>
      <c r="O71" s="218">
        <f t="shared" si="1"/>
        <v>0</v>
      </c>
      <c r="P71" s="218">
        <f t="shared" si="1"/>
        <v>0</v>
      </c>
      <c r="Q71" s="218">
        <f t="shared" si="1"/>
        <v>0</v>
      </c>
      <c r="R71" s="218">
        <f t="shared" si="1"/>
        <v>0</v>
      </c>
      <c r="S71" s="218">
        <f t="shared" si="1"/>
        <v>0</v>
      </c>
    </row>
    <row r="72" spans="2:19" ht="14.25" hidden="1" customHeight="1" x14ac:dyDescent="0.2">
      <c r="B72" s="40"/>
      <c r="C72" s="41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</row>
    <row r="73" spans="2:19" ht="14.25" hidden="1" customHeight="1" x14ac:dyDescent="0.2">
      <c r="B73" s="40"/>
      <c r="C73" s="41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</row>
    <row r="74" spans="2:19" ht="14.25" hidden="1" customHeight="1" x14ac:dyDescent="0.2">
      <c r="B74" s="40"/>
      <c r="C74" s="41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</row>
    <row r="75" spans="2:19" ht="14.25" hidden="1" customHeight="1" x14ac:dyDescent="0.2">
      <c r="B75" s="40"/>
      <c r="C75" s="41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</row>
    <row r="76" spans="2:19" x14ac:dyDescent="0.2">
      <c r="B76" s="40" t="s">
        <v>236</v>
      </c>
      <c r="C76" s="41" t="s">
        <v>439</v>
      </c>
      <c r="D76" s="219">
        <f>SUM(E76:S76)</f>
        <v>48</v>
      </c>
      <c r="E76" s="219"/>
      <c r="F76" s="219">
        <f>SUM(E180:H180)</f>
        <v>48</v>
      </c>
      <c r="G76" s="219">
        <f t="shared" ref="G76:G78" si="2">SUM(I180:L180)</f>
        <v>0</v>
      </c>
      <c r="H76" s="219">
        <f t="shared" ref="H76:H78" si="3">SUM(M180:P180)</f>
        <v>0</v>
      </c>
      <c r="I76" s="219">
        <f t="shared" ref="I76:I78" si="4">SUM(Q180:T180)</f>
        <v>0</v>
      </c>
      <c r="J76" s="219">
        <f t="shared" ref="J76:J78" si="5">SUM(U180:X180)</f>
        <v>0</v>
      </c>
      <c r="K76" s="219">
        <f t="shared" ref="K76:K78" si="6">SUM(Y180:AB180)</f>
        <v>0</v>
      </c>
      <c r="L76" s="219">
        <f t="shared" ref="L76:L78" si="7">SUM(AC180:AF180)</f>
        <v>0</v>
      </c>
      <c r="M76" s="219">
        <f t="shared" ref="M76:M78" si="8">SUM(AG180:AJ180)</f>
        <v>0</v>
      </c>
      <c r="N76" s="219">
        <f t="shared" ref="N76:N78" si="9">SUM(AK180:AN180)</f>
        <v>0</v>
      </c>
      <c r="O76" s="219">
        <f t="shared" ref="O76:O78" si="10">SUM(AO180:AR180)</f>
        <v>0</v>
      </c>
      <c r="P76" s="219">
        <f t="shared" ref="P76:P78" si="11">SUM(AS180:AV180)</f>
        <v>0</v>
      </c>
      <c r="Q76" s="219">
        <f t="shared" ref="Q76:Q78" si="12">SUM(AW180:AZ180)</f>
        <v>0</v>
      </c>
      <c r="R76" s="219">
        <f t="shared" ref="R76:R78" si="13">SUM(BA180:BD180)</f>
        <v>0</v>
      </c>
      <c r="S76" s="219">
        <f t="shared" ref="S76:S78" si="14">SUM(BE180:BH180)</f>
        <v>0</v>
      </c>
    </row>
    <row r="77" spans="2:19" ht="15" hidden="1" customHeight="1" x14ac:dyDescent="0.25">
      <c r="B77" s="11"/>
      <c r="C77" s="12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</row>
    <row r="78" spans="2:19" s="39" customFormat="1" ht="15" x14ac:dyDescent="0.25">
      <c r="B78" s="37" t="s">
        <v>64</v>
      </c>
      <c r="C78" s="38" t="s">
        <v>440</v>
      </c>
      <c r="D78" s="218">
        <f t="shared" si="0"/>
        <v>48</v>
      </c>
      <c r="E78" s="218"/>
      <c r="F78" s="218">
        <f t="shared" ref="F78" si="15">SUM(E182:H182)</f>
        <v>48</v>
      </c>
      <c r="G78" s="218">
        <f t="shared" si="2"/>
        <v>0</v>
      </c>
      <c r="H78" s="218">
        <f t="shared" si="3"/>
        <v>0</v>
      </c>
      <c r="I78" s="218">
        <f t="shared" si="4"/>
        <v>0</v>
      </c>
      <c r="J78" s="218">
        <f t="shared" si="5"/>
        <v>0</v>
      </c>
      <c r="K78" s="218">
        <f t="shared" si="6"/>
        <v>0</v>
      </c>
      <c r="L78" s="218">
        <f t="shared" si="7"/>
        <v>0</v>
      </c>
      <c r="M78" s="218">
        <f t="shared" si="8"/>
        <v>0</v>
      </c>
      <c r="N78" s="218">
        <f t="shared" si="9"/>
        <v>0</v>
      </c>
      <c r="O78" s="218">
        <f t="shared" si="10"/>
        <v>0</v>
      </c>
      <c r="P78" s="218">
        <f t="shared" si="11"/>
        <v>0</v>
      </c>
      <c r="Q78" s="218">
        <f t="shared" si="12"/>
        <v>0</v>
      </c>
      <c r="R78" s="218">
        <f t="shared" si="13"/>
        <v>0</v>
      </c>
      <c r="S78" s="218">
        <f t="shared" si="14"/>
        <v>0</v>
      </c>
    </row>
    <row r="79" spans="2:19" ht="15" customHeight="1" x14ac:dyDescent="0.25">
      <c r="B79" s="34" t="s">
        <v>24</v>
      </c>
      <c r="C79" s="35" t="s">
        <v>441</v>
      </c>
      <c r="D79" s="36"/>
      <c r="E79" s="36"/>
      <c r="F79" s="36">
        <f t="shared" ref="F79" si="16">SUM(F80)+F86</f>
        <v>0</v>
      </c>
      <c r="G79" s="36">
        <f t="shared" ref="G79" si="17">SUM(G80)+G86</f>
        <v>0</v>
      </c>
      <c r="H79" s="36">
        <f t="shared" ref="H79:S79" si="18">SUM(H80)+H86</f>
        <v>0</v>
      </c>
      <c r="I79" s="36">
        <f t="shared" si="18"/>
        <v>0</v>
      </c>
      <c r="J79" s="36">
        <f t="shared" si="18"/>
        <v>18</v>
      </c>
      <c r="K79" s="36">
        <f t="shared" si="18"/>
        <v>16</v>
      </c>
      <c r="L79" s="36">
        <f t="shared" si="18"/>
        <v>14</v>
      </c>
      <c r="M79" s="36">
        <f t="shared" si="18"/>
        <v>0</v>
      </c>
      <c r="N79" s="36">
        <f t="shared" si="18"/>
        <v>0</v>
      </c>
      <c r="O79" s="36">
        <f t="shared" si="18"/>
        <v>0</v>
      </c>
      <c r="P79" s="36">
        <f t="shared" si="18"/>
        <v>0</v>
      </c>
      <c r="Q79" s="36">
        <f t="shared" si="18"/>
        <v>0</v>
      </c>
      <c r="R79" s="36">
        <f t="shared" si="18"/>
        <v>0</v>
      </c>
      <c r="S79" s="36">
        <f t="shared" si="18"/>
        <v>0</v>
      </c>
    </row>
    <row r="80" spans="2:19" s="39" customFormat="1" ht="15" x14ac:dyDescent="0.25">
      <c r="B80" s="37" t="s">
        <v>65</v>
      </c>
      <c r="C80" s="38" t="s">
        <v>439</v>
      </c>
      <c r="D80" s="218"/>
      <c r="E80" s="218"/>
      <c r="F80" s="218">
        <f t="shared" ref="F80:S80" si="19">SUM(F81:F85)</f>
        <v>0</v>
      </c>
      <c r="G80" s="218">
        <f t="shared" si="19"/>
        <v>0</v>
      </c>
      <c r="H80" s="218">
        <f t="shared" si="19"/>
        <v>0</v>
      </c>
      <c r="I80" s="218">
        <f t="shared" si="19"/>
        <v>0</v>
      </c>
      <c r="J80" s="218">
        <f t="shared" si="19"/>
        <v>18</v>
      </c>
      <c r="K80" s="218">
        <f t="shared" si="19"/>
        <v>16</v>
      </c>
      <c r="L80" s="218">
        <f t="shared" si="19"/>
        <v>14</v>
      </c>
      <c r="M80" s="218">
        <f t="shared" si="19"/>
        <v>0</v>
      </c>
      <c r="N80" s="218">
        <f t="shared" si="19"/>
        <v>0</v>
      </c>
      <c r="O80" s="218">
        <f t="shared" si="19"/>
        <v>0</v>
      </c>
      <c r="P80" s="218">
        <f t="shared" si="19"/>
        <v>0</v>
      </c>
      <c r="Q80" s="218">
        <f t="shared" si="19"/>
        <v>0</v>
      </c>
      <c r="R80" s="218">
        <f t="shared" si="19"/>
        <v>0</v>
      </c>
      <c r="S80" s="218">
        <f t="shared" si="19"/>
        <v>0</v>
      </c>
    </row>
    <row r="81" spans="2:20" ht="14.25" hidden="1" customHeight="1" x14ac:dyDescent="0.2">
      <c r="B81" s="40"/>
      <c r="C81" s="41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</row>
    <row r="82" spans="2:20" ht="14.25" hidden="1" customHeight="1" x14ac:dyDescent="0.2">
      <c r="B82" s="40"/>
      <c r="C82" s="41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</row>
    <row r="83" spans="2:20" ht="14.25" hidden="1" customHeight="1" x14ac:dyDescent="0.2">
      <c r="B83" s="40"/>
      <c r="C83" s="41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</row>
    <row r="84" spans="2:20" ht="14.25" hidden="1" customHeight="1" x14ac:dyDescent="0.2">
      <c r="B84" s="40"/>
      <c r="C84" s="41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</row>
    <row r="85" spans="2:20" x14ac:dyDescent="0.2">
      <c r="B85" s="40" t="s">
        <v>66</v>
      </c>
      <c r="C85" s="41" t="s">
        <v>439</v>
      </c>
      <c r="D85" s="219"/>
      <c r="E85" s="219"/>
      <c r="F85" s="219">
        <f t="shared" ref="F85" si="20">SUM(E189:H189)</f>
        <v>0</v>
      </c>
      <c r="G85" s="219">
        <f t="shared" ref="G85" si="21">SUM(I189:L189)</f>
        <v>0</v>
      </c>
      <c r="H85" s="219">
        <f t="shared" ref="H85" si="22">SUM(M189:P189)</f>
        <v>0</v>
      </c>
      <c r="I85" s="219">
        <f t="shared" ref="I85" si="23">SUM(Q189:T189)</f>
        <v>0</v>
      </c>
      <c r="J85" s="219">
        <f t="shared" ref="J85" si="24">SUM(U189:X189)</f>
        <v>18</v>
      </c>
      <c r="K85" s="219">
        <f t="shared" ref="K85" si="25">SUM(Y189:AB189)</f>
        <v>16</v>
      </c>
      <c r="L85" s="219">
        <f>SUM(AC189:AF189)</f>
        <v>14</v>
      </c>
      <c r="M85" s="219">
        <f t="shared" ref="M85" si="26">SUM(AG189:AJ189)</f>
        <v>0</v>
      </c>
      <c r="N85" s="219">
        <f t="shared" ref="N85" si="27">SUM(AK189:AN189)</f>
        <v>0</v>
      </c>
      <c r="O85" s="219">
        <f t="shared" ref="O85" si="28">SUM(AO189:AR189)</f>
        <v>0</v>
      </c>
      <c r="P85" s="219">
        <f t="shared" ref="P85" si="29">SUM(AS189:AV189)</f>
        <v>0</v>
      </c>
      <c r="Q85" s="219">
        <f t="shared" ref="Q85" si="30">SUM(AW189:AZ189)</f>
        <v>0</v>
      </c>
      <c r="R85" s="219">
        <f t="shared" ref="R85" si="31">SUM(BA189:BD189)</f>
        <v>0</v>
      </c>
      <c r="S85" s="219">
        <f t="shared" ref="S85" si="32">SUM(BE189:BH189)</f>
        <v>0</v>
      </c>
      <c r="T85" s="42"/>
    </row>
    <row r="86" spans="2:20" ht="15" hidden="1" customHeight="1" x14ac:dyDescent="0.25">
      <c r="B86" s="11"/>
      <c r="C86" s="12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</row>
    <row r="87" spans="2:20" ht="15" customHeight="1" x14ac:dyDescent="0.25">
      <c r="B87" s="34" t="s">
        <v>25</v>
      </c>
      <c r="C87" s="35" t="s">
        <v>442</v>
      </c>
      <c r="D87" s="36"/>
      <c r="E87" s="36"/>
      <c r="F87" s="36">
        <f t="shared" ref="F87" si="33">SUM(F88)+F94</f>
        <v>10</v>
      </c>
      <c r="G87" s="36">
        <f t="shared" ref="G87" si="34">SUM(G88)+G94</f>
        <v>48</v>
      </c>
      <c r="H87" s="36">
        <f t="shared" ref="H87:S87" si="35">SUM(H88)+H94</f>
        <v>48</v>
      </c>
      <c r="I87" s="36">
        <f t="shared" si="35"/>
        <v>48</v>
      </c>
      <c r="J87" s="36">
        <f t="shared" si="35"/>
        <v>30</v>
      </c>
      <c r="K87" s="36">
        <f t="shared" si="35"/>
        <v>32</v>
      </c>
      <c r="L87" s="36">
        <f t="shared" si="35"/>
        <v>34</v>
      </c>
      <c r="M87" s="36">
        <f t="shared" si="35"/>
        <v>48</v>
      </c>
      <c r="N87" s="36">
        <f t="shared" si="35"/>
        <v>48</v>
      </c>
      <c r="O87" s="36">
        <f t="shared" si="35"/>
        <v>48</v>
      </c>
      <c r="P87" s="36">
        <f t="shared" si="35"/>
        <v>28</v>
      </c>
      <c r="Q87" s="36">
        <f t="shared" si="35"/>
        <v>0</v>
      </c>
      <c r="R87" s="36">
        <f t="shared" si="35"/>
        <v>0</v>
      </c>
      <c r="S87" s="36">
        <f t="shared" si="35"/>
        <v>0</v>
      </c>
    </row>
    <row r="88" spans="2:20" s="39" customFormat="1" ht="15" x14ac:dyDescent="0.25">
      <c r="B88" s="37" t="s">
        <v>26</v>
      </c>
      <c r="C88" s="38" t="s">
        <v>439</v>
      </c>
      <c r="D88" s="218"/>
      <c r="E88" s="218"/>
      <c r="F88" s="218">
        <f t="shared" ref="F88:S88" si="36">SUM(F89:F93)</f>
        <v>10</v>
      </c>
      <c r="G88" s="218">
        <f t="shared" si="36"/>
        <v>48</v>
      </c>
      <c r="H88" s="218">
        <f t="shared" si="36"/>
        <v>48</v>
      </c>
      <c r="I88" s="218">
        <f t="shared" si="36"/>
        <v>48</v>
      </c>
      <c r="J88" s="218">
        <f t="shared" si="36"/>
        <v>30</v>
      </c>
      <c r="K88" s="218">
        <f t="shared" si="36"/>
        <v>32</v>
      </c>
      <c r="L88" s="218">
        <f t="shared" si="36"/>
        <v>34</v>
      </c>
      <c r="M88" s="218">
        <f t="shared" si="36"/>
        <v>48</v>
      </c>
      <c r="N88" s="218">
        <f t="shared" si="36"/>
        <v>48</v>
      </c>
      <c r="O88" s="218">
        <f t="shared" si="36"/>
        <v>48</v>
      </c>
      <c r="P88" s="218">
        <f t="shared" si="36"/>
        <v>28</v>
      </c>
      <c r="Q88" s="218">
        <f t="shared" si="36"/>
        <v>0</v>
      </c>
      <c r="R88" s="218">
        <f t="shared" si="36"/>
        <v>0</v>
      </c>
      <c r="S88" s="218">
        <f t="shared" si="36"/>
        <v>0</v>
      </c>
    </row>
    <row r="89" spans="2:20" ht="14.25" hidden="1" customHeight="1" x14ac:dyDescent="0.2">
      <c r="B89" s="40"/>
      <c r="C89" s="41"/>
      <c r="D89" s="219">
        <f t="shared" si="0"/>
        <v>0</v>
      </c>
      <c r="E89" s="219"/>
      <c r="F89" s="219">
        <f>SUM(E193:H193)</f>
        <v>0</v>
      </c>
      <c r="G89" s="219">
        <f>SUM(I193:L193)</f>
        <v>0</v>
      </c>
      <c r="H89" s="219">
        <f>SUM(M193:P193)</f>
        <v>0</v>
      </c>
      <c r="I89" s="219">
        <f>SUM(Q193:T193)</f>
        <v>0</v>
      </c>
      <c r="J89" s="219">
        <f>SUM(U193:X193)</f>
        <v>0</v>
      </c>
      <c r="K89" s="219">
        <f>SUM(Y193:AB193)</f>
        <v>0</v>
      </c>
      <c r="L89" s="219">
        <f>SUM(AC193:AF193)</f>
        <v>0</v>
      </c>
      <c r="M89" s="219">
        <f>SUM(AG193:AJ193)</f>
        <v>0</v>
      </c>
      <c r="N89" s="219">
        <f>SUM(AK193:AN193)</f>
        <v>0</v>
      </c>
      <c r="O89" s="219">
        <f>SUM(AO193:AR193)</f>
        <v>0</v>
      </c>
      <c r="P89" s="219">
        <f>SUM(AS193:AV193)</f>
        <v>0</v>
      </c>
      <c r="Q89" s="219">
        <f>SUM(AW193:AZ193)</f>
        <v>0</v>
      </c>
      <c r="R89" s="219">
        <f>SUM(BA193:BD193)</f>
        <v>0</v>
      </c>
      <c r="S89" s="219">
        <f>SUM(BE193:BH193)</f>
        <v>0</v>
      </c>
    </row>
    <row r="90" spans="2:20" ht="14.25" hidden="1" customHeight="1" x14ac:dyDescent="0.2">
      <c r="B90" s="40"/>
      <c r="C90" s="41"/>
      <c r="D90" s="219">
        <f t="shared" si="0"/>
        <v>0</v>
      </c>
      <c r="E90" s="219"/>
      <c r="F90" s="219">
        <f>SUM(E194:H194)</f>
        <v>0</v>
      </c>
      <c r="G90" s="219">
        <f t="shared" ref="G90:G92" si="37">SUM(I194:L194)</f>
        <v>0</v>
      </c>
      <c r="H90" s="219">
        <f t="shared" ref="H90:H93" si="38">SUM(M194:P194)</f>
        <v>0</v>
      </c>
      <c r="I90" s="219">
        <f>SUM(Q194:T194)</f>
        <v>0</v>
      </c>
      <c r="J90" s="219">
        <f>SUM(U194:X194)</f>
        <v>0</v>
      </c>
      <c r="K90" s="219">
        <f>SUM(Y194:AB194)</f>
        <v>0</v>
      </c>
      <c r="L90" s="219">
        <f>SUM(AC194:AF194)</f>
        <v>0</v>
      </c>
      <c r="M90" s="219">
        <f>SUM(AG194:AJ194)</f>
        <v>0</v>
      </c>
      <c r="N90" s="219">
        <f>SUM(AK194:AN194)</f>
        <v>0</v>
      </c>
      <c r="O90" s="219">
        <f>SUM(AO194:AR194)</f>
        <v>0</v>
      </c>
      <c r="P90" s="219">
        <f>SUM(AS194:AV194)</f>
        <v>0</v>
      </c>
      <c r="Q90" s="219">
        <f>SUM(AW194:AZ194)</f>
        <v>0</v>
      </c>
      <c r="R90" s="219">
        <f t="shared" ref="R90:R93" si="39">SUM(BA194:BD194)</f>
        <v>0</v>
      </c>
      <c r="S90" s="219">
        <f>SUM(BE194:BH194)</f>
        <v>0</v>
      </c>
    </row>
    <row r="91" spans="2:20" ht="14.25" hidden="1" customHeight="1" x14ac:dyDescent="0.2">
      <c r="B91" s="40"/>
      <c r="C91" s="41"/>
      <c r="D91" s="219">
        <f t="shared" si="0"/>
        <v>0</v>
      </c>
      <c r="E91" s="219"/>
      <c r="F91" s="219">
        <f>SUM(E195:H195)</f>
        <v>0</v>
      </c>
      <c r="G91" s="219">
        <f t="shared" si="37"/>
        <v>0</v>
      </c>
      <c r="H91" s="219">
        <f t="shared" si="38"/>
        <v>0</v>
      </c>
      <c r="I91" s="219">
        <f>SUM(Q195:T195)</f>
        <v>0</v>
      </c>
      <c r="J91" s="219">
        <f>SUM(U195:X195)</f>
        <v>0</v>
      </c>
      <c r="K91" s="219">
        <f>SUM(Y195:AB195)</f>
        <v>0</v>
      </c>
      <c r="L91" s="219">
        <f>SUM(AC195:AF195)</f>
        <v>0</v>
      </c>
      <c r="M91" s="219">
        <f>SUM(AG195:AJ195)</f>
        <v>0</v>
      </c>
      <c r="N91" s="219">
        <f>SUM(AK195:AN195)</f>
        <v>0</v>
      </c>
      <c r="O91" s="219">
        <f>SUM(AO195:AR195)</f>
        <v>0</v>
      </c>
      <c r="P91" s="219">
        <f>SUM(AS195:AV195)</f>
        <v>0</v>
      </c>
      <c r="Q91" s="219">
        <f>SUM(AW195:AZ195)</f>
        <v>0</v>
      </c>
      <c r="R91" s="219">
        <f t="shared" si="39"/>
        <v>0</v>
      </c>
      <c r="S91" s="219">
        <f>SUM(BE195:BH195)</f>
        <v>0</v>
      </c>
    </row>
    <row r="92" spans="2:20" ht="14.25" hidden="1" customHeight="1" x14ac:dyDescent="0.2">
      <c r="B92" s="40"/>
      <c r="C92" s="41"/>
      <c r="D92" s="219">
        <f t="shared" si="0"/>
        <v>0</v>
      </c>
      <c r="E92" s="219"/>
      <c r="F92" s="219">
        <f>SUM(E196:H196)</f>
        <v>0</v>
      </c>
      <c r="G92" s="219">
        <f t="shared" si="37"/>
        <v>0</v>
      </c>
      <c r="H92" s="219">
        <f t="shared" si="38"/>
        <v>0</v>
      </c>
      <c r="I92" s="219">
        <f>SUM(Q196:T196)</f>
        <v>0</v>
      </c>
      <c r="J92" s="219">
        <f>SUM(U196:X196)</f>
        <v>0</v>
      </c>
      <c r="K92" s="219">
        <f>SUM(Y196:AB196)</f>
        <v>0</v>
      </c>
      <c r="L92" s="219">
        <f>SUM(AC196:AF196)</f>
        <v>0</v>
      </c>
      <c r="M92" s="219">
        <f>SUM(AG196:AJ196)</f>
        <v>0</v>
      </c>
      <c r="N92" s="219">
        <f>SUM(AK196:AN196)</f>
        <v>0</v>
      </c>
      <c r="O92" s="219">
        <f>SUM(AO196:AR196)</f>
        <v>0</v>
      </c>
      <c r="P92" s="219">
        <f>SUM(AS196:AV196)</f>
        <v>0</v>
      </c>
      <c r="Q92" s="219">
        <f>SUM(AW196:AZ196)</f>
        <v>0</v>
      </c>
      <c r="R92" s="219">
        <f t="shared" si="39"/>
        <v>0</v>
      </c>
      <c r="S92" s="219">
        <f>SUM(BE196:BH196)</f>
        <v>0</v>
      </c>
    </row>
    <row r="93" spans="2:20" x14ac:dyDescent="0.2">
      <c r="B93" s="40" t="s">
        <v>67</v>
      </c>
      <c r="C93" s="41" t="s">
        <v>439</v>
      </c>
      <c r="D93" s="219"/>
      <c r="E93" s="219"/>
      <c r="F93" s="219">
        <f>SUM(E197:H197)</f>
        <v>10</v>
      </c>
      <c r="G93" s="219">
        <f>SUM(I197:L197)</f>
        <v>48</v>
      </c>
      <c r="H93" s="219">
        <f t="shared" si="38"/>
        <v>48</v>
      </c>
      <c r="I93" s="219">
        <f t="shared" ref="I93" si="40">SUM(Q197:T197)</f>
        <v>48</v>
      </c>
      <c r="J93" s="219">
        <f t="shared" ref="J93" si="41">SUM(U197:X197)</f>
        <v>30</v>
      </c>
      <c r="K93" s="219">
        <f t="shared" ref="K93" si="42">SUM(Y197:AB197)</f>
        <v>32</v>
      </c>
      <c r="L93" s="219">
        <f t="shared" ref="L93" si="43">SUM(AC197:AF197)</f>
        <v>34</v>
      </c>
      <c r="M93" s="219">
        <f t="shared" ref="M93" si="44">SUM(AG197:AJ197)</f>
        <v>48</v>
      </c>
      <c r="N93" s="219">
        <f t="shared" ref="N93" si="45">SUM(AK197:AN197)</f>
        <v>48</v>
      </c>
      <c r="O93" s="219">
        <f t="shared" ref="O93" si="46">SUM(AO197:AR197)</f>
        <v>48</v>
      </c>
      <c r="P93" s="219">
        <f>SUM(AS197:AV197)</f>
        <v>28</v>
      </c>
      <c r="Q93" s="219">
        <f t="shared" ref="Q93" si="47">SUM(AW197:AZ197)</f>
        <v>0</v>
      </c>
      <c r="R93" s="219">
        <f t="shared" si="39"/>
        <v>0</v>
      </c>
      <c r="S93" s="219">
        <f t="shared" ref="S93" si="48">SUM(BE197:BH197)</f>
        <v>0</v>
      </c>
    </row>
    <row r="94" spans="2:20" ht="15" hidden="1" customHeight="1" x14ac:dyDescent="0.25">
      <c r="B94" s="11"/>
      <c r="C94" s="12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</row>
    <row r="95" spans="2:20" ht="15" hidden="1" customHeight="1" x14ac:dyDescent="0.25">
      <c r="B95" s="34"/>
      <c r="C95" s="35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2:20" s="39" customFormat="1" ht="15" hidden="1" customHeight="1" x14ac:dyDescent="0.25">
      <c r="B96" s="37"/>
      <c r="C96" s="3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</row>
    <row r="97" spans="2:19" ht="14.25" hidden="1" customHeight="1" x14ac:dyDescent="0.2">
      <c r="B97" s="40"/>
      <c r="C97" s="41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</row>
    <row r="98" spans="2:19" ht="14.25" hidden="1" customHeight="1" x14ac:dyDescent="0.2">
      <c r="B98" s="40"/>
      <c r="C98" s="41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</row>
    <row r="99" spans="2:19" ht="14.25" hidden="1" customHeight="1" x14ac:dyDescent="0.2">
      <c r="B99" s="40"/>
      <c r="C99" s="41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</row>
    <row r="100" spans="2:19" ht="14.25" hidden="1" customHeight="1" x14ac:dyDescent="0.2">
      <c r="B100" s="40"/>
      <c r="C100" s="41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</row>
    <row r="101" spans="2:19" ht="14.25" hidden="1" customHeight="1" x14ac:dyDescent="0.2">
      <c r="B101" s="40"/>
      <c r="C101" s="41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</row>
    <row r="102" spans="2:19" ht="15" hidden="1" customHeight="1" x14ac:dyDescent="0.25">
      <c r="B102" s="11"/>
      <c r="C102" s="12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</row>
    <row r="103" spans="2:19" ht="17.25" hidden="1" customHeight="1" x14ac:dyDescent="0.2">
      <c r="B103" s="282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4"/>
    </row>
    <row r="104" spans="2:19" ht="15" hidden="1" customHeight="1" x14ac:dyDescent="0.25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2:19" s="39" customFormat="1" ht="15" hidden="1" customHeight="1" x14ac:dyDescent="0.25">
      <c r="B105" s="37"/>
      <c r="C105" s="3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</row>
    <row r="106" spans="2:19" ht="14.25" hidden="1" customHeight="1" x14ac:dyDescent="0.2">
      <c r="B106" s="40"/>
      <c r="C106" s="41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</row>
    <row r="107" spans="2:19" ht="14.25" hidden="1" customHeight="1" x14ac:dyDescent="0.2">
      <c r="B107" s="40"/>
      <c r="C107" s="41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</row>
    <row r="108" spans="2:19" s="39" customFormat="1" ht="15" hidden="1" customHeight="1" x14ac:dyDescent="0.25">
      <c r="B108" s="37"/>
      <c r="C108" s="3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</row>
    <row r="109" spans="2:19" ht="15" hidden="1" customHeight="1" x14ac:dyDescent="0.25">
      <c r="B109" s="34"/>
      <c r="C109" s="35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2:19" s="39" customFormat="1" ht="15" hidden="1" customHeight="1" x14ac:dyDescent="0.25">
      <c r="B110" s="37"/>
      <c r="C110" s="3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</row>
    <row r="111" spans="2:19" ht="14.25" hidden="1" customHeight="1" x14ac:dyDescent="0.2">
      <c r="B111" s="40"/>
      <c r="C111" s="41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</row>
    <row r="112" spans="2:19" ht="14.25" hidden="1" customHeight="1" x14ac:dyDescent="0.2">
      <c r="B112" s="40"/>
      <c r="C112" s="41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</row>
    <row r="113" spans="2:19" ht="15" hidden="1" customHeight="1" x14ac:dyDescent="0.25">
      <c r="B113" s="34"/>
      <c r="C113" s="35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2:19" s="39" customFormat="1" ht="15" hidden="1" customHeight="1" x14ac:dyDescent="0.25">
      <c r="B114" s="37"/>
      <c r="C114" s="3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</row>
    <row r="115" spans="2:19" ht="14.25" hidden="1" customHeight="1" x14ac:dyDescent="0.2">
      <c r="B115" s="40"/>
      <c r="C115" s="41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</row>
    <row r="116" spans="2:19" ht="14.25" hidden="1" customHeight="1" x14ac:dyDescent="0.2">
      <c r="B116" s="40"/>
      <c r="C116" s="41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</row>
    <row r="117" spans="2:19" ht="12.75" hidden="1" customHeight="1" x14ac:dyDescent="0.2">
      <c r="B117" s="282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4"/>
    </row>
    <row r="118" spans="2:19" s="39" customFormat="1" ht="15" hidden="1" customHeight="1" x14ac:dyDescent="0.25">
      <c r="B118" s="34"/>
      <c r="C118" s="35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2:19" s="39" customFormat="1" ht="15" hidden="1" customHeight="1" x14ac:dyDescent="0.25">
      <c r="B119" s="37"/>
      <c r="C119" s="3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</row>
    <row r="120" spans="2:19" ht="14.25" hidden="1" customHeight="1" x14ac:dyDescent="0.2">
      <c r="B120" s="40"/>
      <c r="C120" s="41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</row>
    <row r="121" spans="2:19" ht="14.25" hidden="1" customHeight="1" x14ac:dyDescent="0.2">
      <c r="B121" s="40"/>
      <c r="C121" s="41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</row>
    <row r="122" spans="2:19" ht="15" hidden="1" customHeight="1" x14ac:dyDescent="0.25">
      <c r="B122" s="37"/>
      <c r="C122" s="38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</row>
    <row r="123" spans="2:19" ht="15" hidden="1" customHeight="1" x14ac:dyDescent="0.25">
      <c r="B123" s="34"/>
      <c r="C123" s="35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2:19" s="39" customFormat="1" ht="15" hidden="1" customHeight="1" x14ac:dyDescent="0.25">
      <c r="B124" s="37"/>
      <c r="C124" s="3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</row>
    <row r="125" spans="2:19" ht="14.25" hidden="1" customHeight="1" x14ac:dyDescent="0.2">
      <c r="B125" s="40"/>
      <c r="C125" s="41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</row>
    <row r="126" spans="2:19" ht="14.25" hidden="1" customHeight="1" x14ac:dyDescent="0.2">
      <c r="B126" s="40"/>
      <c r="C126" s="41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</row>
    <row r="127" spans="2:19" ht="15" hidden="1" customHeight="1" x14ac:dyDescent="0.25">
      <c r="B127" s="34"/>
      <c r="C127" s="35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2:19" s="39" customFormat="1" ht="15" hidden="1" customHeight="1" x14ac:dyDescent="0.25">
      <c r="B128" s="37"/>
      <c r="C128" s="3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</row>
    <row r="129" spans="2:19" ht="14.25" hidden="1" customHeight="1" x14ac:dyDescent="0.2">
      <c r="B129" s="40"/>
      <c r="C129" s="41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</row>
    <row r="130" spans="2:19" ht="14.25" hidden="1" customHeight="1" x14ac:dyDescent="0.2">
      <c r="B130" s="40"/>
      <c r="C130" s="41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</row>
    <row r="131" spans="2:19" ht="15" hidden="1" customHeight="1" x14ac:dyDescent="0.25">
      <c r="B131" s="34"/>
      <c r="C131" s="35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2:19" ht="14.25" hidden="1" customHeight="1" x14ac:dyDescent="0.2">
      <c r="B132" s="40"/>
      <c r="C132" s="43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</row>
    <row r="133" spans="2:19" ht="14.25" hidden="1" customHeight="1" x14ac:dyDescent="0.2">
      <c r="B133" s="40"/>
      <c r="C133" s="43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</row>
    <row r="134" spans="2:19" ht="14.25" hidden="1" customHeight="1" x14ac:dyDescent="0.2">
      <c r="B134" s="40"/>
      <c r="C134" s="43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</row>
    <row r="135" spans="2:19" ht="14.25" hidden="1" customHeight="1" x14ac:dyDescent="0.2">
      <c r="B135" s="40"/>
      <c r="C135" s="43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</row>
    <row r="136" spans="2:19" ht="15" hidden="1" customHeight="1" x14ac:dyDescent="0.25">
      <c r="B136" s="34"/>
      <c r="C136" s="3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2:19" ht="14.25" hidden="1" customHeight="1" x14ac:dyDescent="0.2">
      <c r="B137" s="40"/>
      <c r="C137" s="43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</row>
    <row r="138" spans="2:19" ht="14.25" hidden="1" customHeight="1" x14ac:dyDescent="0.2">
      <c r="B138" s="40"/>
      <c r="C138" s="43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</row>
    <row r="139" spans="2:19" ht="14.25" hidden="1" customHeight="1" x14ac:dyDescent="0.2">
      <c r="B139" s="40"/>
      <c r="C139" s="43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</row>
    <row r="140" spans="2:19" ht="14.25" hidden="1" customHeight="1" x14ac:dyDescent="0.2">
      <c r="B140" s="40"/>
      <c r="C140" s="43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</row>
    <row r="141" spans="2:19" ht="15" hidden="1" customHeight="1" x14ac:dyDescent="0.25">
      <c r="B141" s="34"/>
      <c r="C141" s="35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2:19" ht="14.25" hidden="1" customHeight="1" x14ac:dyDescent="0.2">
      <c r="B142" s="40"/>
      <c r="C142" s="43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</row>
    <row r="143" spans="2:19" ht="14.25" hidden="1" customHeight="1" x14ac:dyDescent="0.2">
      <c r="B143" s="40"/>
      <c r="C143" s="43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</row>
    <row r="144" spans="2:19" ht="14.25" hidden="1" customHeight="1" x14ac:dyDescent="0.2">
      <c r="B144" s="40"/>
      <c r="C144" s="43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</row>
    <row r="145" spans="2:19" ht="14.25" hidden="1" customHeight="1" x14ac:dyDescent="0.2">
      <c r="B145" s="40"/>
      <c r="C145" s="43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</row>
    <row r="146" spans="2:19" ht="15" customHeight="1" x14ac:dyDescent="0.25">
      <c r="B146" s="34" t="s">
        <v>52</v>
      </c>
      <c r="C146" s="35" t="s">
        <v>443</v>
      </c>
      <c r="D146" s="36"/>
      <c r="E146" s="36"/>
      <c r="F146" s="36">
        <f t="shared" ref="F146:S146" si="49">F147+F154+F157</f>
        <v>48</v>
      </c>
      <c r="G146" s="36">
        <f t="shared" si="49"/>
        <v>48</v>
      </c>
      <c r="H146" s="36">
        <f t="shared" si="49"/>
        <v>48</v>
      </c>
      <c r="I146" s="36">
        <f t="shared" si="49"/>
        <v>48</v>
      </c>
      <c r="J146" s="36">
        <f t="shared" si="49"/>
        <v>48</v>
      </c>
      <c r="K146" s="36">
        <f t="shared" si="49"/>
        <v>48</v>
      </c>
      <c r="L146" s="36">
        <f t="shared" si="49"/>
        <v>48</v>
      </c>
      <c r="M146" s="36">
        <f t="shared" si="49"/>
        <v>48</v>
      </c>
      <c r="N146" s="36">
        <f t="shared" si="49"/>
        <v>48</v>
      </c>
      <c r="O146" s="36">
        <f t="shared" si="49"/>
        <v>48</v>
      </c>
      <c r="P146" s="36">
        <f t="shared" si="49"/>
        <v>48</v>
      </c>
      <c r="Q146" s="36">
        <f t="shared" si="49"/>
        <v>0</v>
      </c>
      <c r="R146" s="36">
        <f t="shared" si="49"/>
        <v>0</v>
      </c>
      <c r="S146" s="36">
        <f t="shared" si="49"/>
        <v>0</v>
      </c>
    </row>
    <row r="147" spans="2:19" s="39" customFormat="1" ht="15" x14ac:dyDescent="0.25">
      <c r="B147" s="37" t="s">
        <v>27</v>
      </c>
      <c r="C147" s="38" t="s">
        <v>439</v>
      </c>
      <c r="D147" s="218"/>
      <c r="E147" s="218"/>
      <c r="F147" s="218">
        <f t="shared" ref="F147:S147" si="50">SUM(F148:F153)</f>
        <v>48</v>
      </c>
      <c r="G147" s="218">
        <f t="shared" si="50"/>
        <v>48</v>
      </c>
      <c r="H147" s="218">
        <f t="shared" si="50"/>
        <v>48</v>
      </c>
      <c r="I147" s="218">
        <f t="shared" si="50"/>
        <v>48</v>
      </c>
      <c r="J147" s="218">
        <f t="shared" si="50"/>
        <v>48</v>
      </c>
      <c r="K147" s="218">
        <f t="shared" si="50"/>
        <v>48</v>
      </c>
      <c r="L147" s="218">
        <f t="shared" si="50"/>
        <v>48</v>
      </c>
      <c r="M147" s="218">
        <f t="shared" si="50"/>
        <v>48</v>
      </c>
      <c r="N147" s="218">
        <f t="shared" si="50"/>
        <v>48</v>
      </c>
      <c r="O147" s="218">
        <f t="shared" si="50"/>
        <v>48</v>
      </c>
      <c r="P147" s="218">
        <f t="shared" si="50"/>
        <v>48</v>
      </c>
      <c r="Q147" s="218">
        <f t="shared" si="50"/>
        <v>0</v>
      </c>
      <c r="R147" s="218">
        <f t="shared" si="50"/>
        <v>0</v>
      </c>
      <c r="S147" s="218">
        <f t="shared" si="50"/>
        <v>0</v>
      </c>
    </row>
    <row r="148" spans="2:19" ht="14.25" hidden="1" customHeight="1" x14ac:dyDescent="0.2">
      <c r="B148" s="40"/>
      <c r="C148" s="41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</row>
    <row r="149" spans="2:19" ht="14.25" hidden="1" customHeight="1" x14ac:dyDescent="0.2">
      <c r="B149" s="40"/>
      <c r="C149" s="41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</row>
    <row r="150" spans="2:19" ht="14.25" hidden="1" customHeight="1" x14ac:dyDescent="0.2">
      <c r="B150" s="40"/>
      <c r="C150" s="41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</row>
    <row r="151" spans="2:19" ht="14.25" hidden="1" customHeight="1" x14ac:dyDescent="0.2">
      <c r="B151" s="40"/>
      <c r="C151" s="41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</row>
    <row r="152" spans="2:19" x14ac:dyDescent="0.2">
      <c r="B152" s="40" t="s">
        <v>68</v>
      </c>
      <c r="C152" s="41" t="s">
        <v>439</v>
      </c>
      <c r="D152" s="219"/>
      <c r="E152" s="219"/>
      <c r="F152" s="219">
        <f>H256</f>
        <v>48</v>
      </c>
      <c r="G152" s="219">
        <f>SUM(I256:L256)/4</f>
        <v>48</v>
      </c>
      <c r="H152" s="219">
        <f t="shared" ref="H152" si="51">SUM(M256:P256)/4</f>
        <v>48</v>
      </c>
      <c r="I152" s="219">
        <f t="shared" ref="I152" si="52">SUM(Q256:T256)/4</f>
        <v>48</v>
      </c>
      <c r="J152" s="219">
        <f t="shared" ref="J152" si="53">SUM(U256:X256)/4</f>
        <v>48</v>
      </c>
      <c r="K152" s="219">
        <f t="shared" ref="K152" si="54">SUM(Y256:AB256)/4</f>
        <v>48</v>
      </c>
      <c r="L152" s="219">
        <f t="shared" ref="L152" si="55">SUM(AC256:AF256)/4</f>
        <v>48</v>
      </c>
      <c r="M152" s="219">
        <f t="shared" ref="M152" si="56">SUM(AG256:AJ256)/4</f>
        <v>48</v>
      </c>
      <c r="N152" s="219">
        <f t="shared" ref="N152" si="57">SUM(AK256:AN256)/4</f>
        <v>48</v>
      </c>
      <c r="O152" s="219">
        <f>SUM(AO256:AR256)/4</f>
        <v>48</v>
      </c>
      <c r="P152" s="219">
        <f>SUM(AS256:AV256)/2</f>
        <v>48</v>
      </c>
      <c r="Q152" s="219">
        <f t="shared" ref="Q152" si="58">SUM(AW256:AZ256)/4</f>
        <v>0</v>
      </c>
      <c r="R152" s="219">
        <f t="shared" ref="R152" si="59">SUM(BA256:BD256)/3</f>
        <v>0</v>
      </c>
      <c r="S152" s="219">
        <f t="shared" ref="S152" si="60">SUM(BE256:BH256)</f>
        <v>0</v>
      </c>
    </row>
    <row r="153" spans="2:19" ht="15" hidden="1" x14ac:dyDescent="0.25">
      <c r="B153" s="11"/>
      <c r="C153" s="12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</row>
    <row r="154" spans="2:19" s="39" customFormat="1" ht="15" hidden="1" x14ac:dyDescent="0.25">
      <c r="B154" s="37"/>
      <c r="C154" s="3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</row>
    <row r="155" spans="2:19" hidden="1" x14ac:dyDescent="0.2">
      <c r="B155" s="40"/>
      <c r="C155" s="41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</row>
    <row r="156" spans="2:19" hidden="1" x14ac:dyDescent="0.2">
      <c r="B156" s="40"/>
      <c r="C156" s="41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</row>
    <row r="157" spans="2:19" s="39" customFormat="1" ht="15" hidden="1" x14ac:dyDescent="0.25">
      <c r="B157" s="37"/>
      <c r="C157" s="3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</row>
    <row r="158" spans="2:19" hidden="1" x14ac:dyDescent="0.2">
      <c r="B158" s="40"/>
      <c r="C158" s="41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</row>
    <row r="159" spans="2:19" hidden="1" x14ac:dyDescent="0.2">
      <c r="B159" s="40"/>
      <c r="C159" s="41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</row>
    <row r="160" spans="2:19" ht="15" hidden="1" customHeight="1" x14ac:dyDescent="0.25">
      <c r="B160" s="34"/>
      <c r="C160" s="35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2:60" ht="14.25" hidden="1" customHeight="1" x14ac:dyDescent="0.2">
      <c r="B161" s="40"/>
      <c r="C161" s="43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</row>
    <row r="162" spans="2:60" ht="14.25" hidden="1" customHeight="1" x14ac:dyDescent="0.2">
      <c r="B162" s="40"/>
      <c r="C162" s="43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</row>
    <row r="163" spans="2:60" ht="14.25" hidden="1" customHeight="1" x14ac:dyDescent="0.2">
      <c r="B163" s="40"/>
      <c r="C163" s="43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</row>
    <row r="164" spans="2:60" ht="14.25" hidden="1" customHeight="1" x14ac:dyDescent="0.2">
      <c r="B164" s="40"/>
      <c r="C164" s="43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</row>
    <row r="167" spans="2:60" s="6" customFormat="1" ht="15" x14ac:dyDescent="0.25">
      <c r="B167" s="5" t="s">
        <v>30</v>
      </c>
    </row>
    <row r="169" spans="2:60" ht="19.5" customHeight="1" x14ac:dyDescent="0.2">
      <c r="B169" s="489" t="s">
        <v>11</v>
      </c>
      <c r="C169" s="489" t="s">
        <v>12</v>
      </c>
      <c r="D169" s="480" t="s">
        <v>13</v>
      </c>
      <c r="E169" s="492" t="s">
        <v>31</v>
      </c>
      <c r="F169" s="492"/>
      <c r="G169" s="492"/>
      <c r="H169" s="492"/>
      <c r="I169" s="492"/>
      <c r="J169" s="492"/>
      <c r="K169" s="492"/>
      <c r="L169" s="492"/>
      <c r="M169" s="492"/>
      <c r="N169" s="492"/>
      <c r="O169" s="492"/>
      <c r="P169" s="492"/>
      <c r="Q169" s="492"/>
      <c r="R169" s="492"/>
      <c r="S169" s="492"/>
      <c r="T169" s="492"/>
      <c r="U169" s="492"/>
      <c r="V169" s="492"/>
      <c r="W169" s="492"/>
      <c r="X169" s="492"/>
      <c r="Y169" s="492"/>
      <c r="Z169" s="492"/>
      <c r="AA169" s="492"/>
      <c r="AB169" s="492"/>
      <c r="AC169" s="492"/>
      <c r="AD169" s="492"/>
      <c r="AE169" s="492"/>
      <c r="AF169" s="492"/>
      <c r="AG169" s="492"/>
      <c r="AH169" s="492"/>
      <c r="AI169" s="492"/>
      <c r="AJ169" s="492"/>
      <c r="AK169" s="492"/>
      <c r="AL169" s="492"/>
      <c r="AM169" s="492"/>
      <c r="AN169" s="492"/>
      <c r="AO169" s="492"/>
      <c r="AP169" s="492"/>
      <c r="AQ169" s="492"/>
      <c r="AR169" s="492"/>
      <c r="AS169" s="492"/>
      <c r="AT169" s="492"/>
      <c r="AU169" s="492"/>
      <c r="AV169" s="492"/>
      <c r="AW169" s="492"/>
      <c r="AX169" s="492"/>
      <c r="AY169" s="492"/>
      <c r="AZ169" s="492"/>
      <c r="BA169" s="492"/>
      <c r="BB169" s="492"/>
      <c r="BC169" s="492"/>
      <c r="BD169" s="492"/>
      <c r="BE169" s="492"/>
      <c r="BF169" s="492"/>
      <c r="BG169" s="492"/>
      <c r="BH169" s="492"/>
    </row>
    <row r="170" spans="2:60" ht="20.25" customHeight="1" x14ac:dyDescent="0.2">
      <c r="B170" s="490"/>
      <c r="C170" s="490"/>
      <c r="D170" s="480"/>
      <c r="E170" s="492">
        <f>F67</f>
        <v>2018</v>
      </c>
      <c r="F170" s="492"/>
      <c r="G170" s="492"/>
      <c r="H170" s="492"/>
      <c r="I170" s="492">
        <f>G67</f>
        <v>2019</v>
      </c>
      <c r="J170" s="492"/>
      <c r="K170" s="492"/>
      <c r="L170" s="492"/>
      <c r="M170" s="492">
        <f>H67</f>
        <v>2020</v>
      </c>
      <c r="N170" s="492"/>
      <c r="O170" s="492"/>
      <c r="P170" s="492"/>
      <c r="Q170" s="492">
        <f>I67</f>
        <v>2021</v>
      </c>
      <c r="R170" s="492"/>
      <c r="S170" s="492"/>
      <c r="T170" s="492"/>
      <c r="U170" s="492">
        <f>J67</f>
        <v>2022</v>
      </c>
      <c r="V170" s="492"/>
      <c r="W170" s="492"/>
      <c r="X170" s="492"/>
      <c r="Y170" s="492">
        <f>K67</f>
        <v>2023</v>
      </c>
      <c r="Z170" s="492"/>
      <c r="AA170" s="492"/>
      <c r="AB170" s="492"/>
      <c r="AC170" s="492">
        <f>L67</f>
        <v>2024</v>
      </c>
      <c r="AD170" s="492"/>
      <c r="AE170" s="492"/>
      <c r="AF170" s="492"/>
      <c r="AG170" s="492">
        <f>M67</f>
        <v>2025</v>
      </c>
      <c r="AH170" s="492"/>
      <c r="AI170" s="492"/>
      <c r="AJ170" s="492"/>
      <c r="AK170" s="492">
        <f>N67</f>
        <v>2026</v>
      </c>
      <c r="AL170" s="492"/>
      <c r="AM170" s="492"/>
      <c r="AN170" s="492"/>
      <c r="AO170" s="492">
        <f>O67</f>
        <v>2027</v>
      </c>
      <c r="AP170" s="492"/>
      <c r="AQ170" s="492"/>
      <c r="AR170" s="492"/>
      <c r="AS170" s="492">
        <f>P67</f>
        <v>2028</v>
      </c>
      <c r="AT170" s="492"/>
      <c r="AU170" s="492"/>
      <c r="AV170" s="492"/>
      <c r="AW170" s="492" t="str">
        <f>Q67</f>
        <v>-</v>
      </c>
      <c r="AX170" s="492"/>
      <c r="AY170" s="492"/>
      <c r="AZ170" s="492"/>
      <c r="BA170" s="492" t="str">
        <f>R67</f>
        <v>-</v>
      </c>
      <c r="BB170" s="492"/>
      <c r="BC170" s="492"/>
      <c r="BD170" s="492"/>
      <c r="BE170" s="492" t="str">
        <f>S67</f>
        <v>-</v>
      </c>
      <c r="BF170" s="492"/>
      <c r="BG170" s="492"/>
      <c r="BH170" s="492"/>
    </row>
    <row r="171" spans="2:60" ht="22.5" customHeight="1" x14ac:dyDescent="0.2">
      <c r="B171" s="490"/>
      <c r="C171" s="490"/>
      <c r="D171" s="480"/>
      <c r="E171" s="217" t="s">
        <v>32</v>
      </c>
      <c r="F171" s="217" t="s">
        <v>33</v>
      </c>
      <c r="G171" s="217" t="s">
        <v>34</v>
      </c>
      <c r="H171" s="217" t="s">
        <v>35</v>
      </c>
      <c r="I171" s="217" t="s">
        <v>32</v>
      </c>
      <c r="J171" s="217" t="s">
        <v>33</v>
      </c>
      <c r="K171" s="217" t="s">
        <v>34</v>
      </c>
      <c r="L171" s="217" t="s">
        <v>35</v>
      </c>
      <c r="M171" s="217" t="s">
        <v>32</v>
      </c>
      <c r="N171" s="217" t="s">
        <v>33</v>
      </c>
      <c r="O171" s="217" t="s">
        <v>34</v>
      </c>
      <c r="P171" s="217" t="s">
        <v>35</v>
      </c>
      <c r="Q171" s="217" t="s">
        <v>32</v>
      </c>
      <c r="R171" s="217" t="s">
        <v>33</v>
      </c>
      <c r="S171" s="217" t="s">
        <v>34</v>
      </c>
      <c r="T171" s="217" t="s">
        <v>35</v>
      </c>
      <c r="U171" s="217" t="s">
        <v>32</v>
      </c>
      <c r="V171" s="217" t="s">
        <v>33</v>
      </c>
      <c r="W171" s="217" t="s">
        <v>34</v>
      </c>
      <c r="X171" s="217" t="s">
        <v>35</v>
      </c>
      <c r="Y171" s="217" t="s">
        <v>32</v>
      </c>
      <c r="Z171" s="217" t="s">
        <v>33</v>
      </c>
      <c r="AA171" s="217" t="s">
        <v>34</v>
      </c>
      <c r="AB171" s="217" t="s">
        <v>35</v>
      </c>
      <c r="AC171" s="217" t="s">
        <v>32</v>
      </c>
      <c r="AD171" s="217" t="s">
        <v>33</v>
      </c>
      <c r="AE171" s="217" t="s">
        <v>34</v>
      </c>
      <c r="AF171" s="217" t="s">
        <v>35</v>
      </c>
      <c r="AG171" s="217" t="s">
        <v>32</v>
      </c>
      <c r="AH171" s="217" t="s">
        <v>33</v>
      </c>
      <c r="AI171" s="217" t="s">
        <v>34</v>
      </c>
      <c r="AJ171" s="217" t="s">
        <v>35</v>
      </c>
      <c r="AK171" s="217" t="s">
        <v>32</v>
      </c>
      <c r="AL171" s="217" t="s">
        <v>33</v>
      </c>
      <c r="AM171" s="217" t="s">
        <v>34</v>
      </c>
      <c r="AN171" s="217" t="s">
        <v>35</v>
      </c>
      <c r="AO171" s="217" t="s">
        <v>32</v>
      </c>
      <c r="AP171" s="217" t="s">
        <v>33</v>
      </c>
      <c r="AQ171" s="217" t="s">
        <v>34</v>
      </c>
      <c r="AR171" s="217" t="s">
        <v>35</v>
      </c>
      <c r="AS171" s="217" t="s">
        <v>32</v>
      </c>
      <c r="AT171" s="217" t="s">
        <v>33</v>
      </c>
      <c r="AU171" s="217" t="s">
        <v>34</v>
      </c>
      <c r="AV171" s="217" t="s">
        <v>35</v>
      </c>
      <c r="AW171" s="217" t="s">
        <v>32</v>
      </c>
      <c r="AX171" s="217" t="s">
        <v>33</v>
      </c>
      <c r="AY171" s="217" t="s">
        <v>34</v>
      </c>
      <c r="AZ171" s="217" t="s">
        <v>35</v>
      </c>
      <c r="BA171" s="217" t="s">
        <v>32</v>
      </c>
      <c r="BB171" s="217" t="s">
        <v>33</v>
      </c>
      <c r="BC171" s="217" t="s">
        <v>34</v>
      </c>
      <c r="BD171" s="217" t="s">
        <v>35</v>
      </c>
      <c r="BE171" s="217" t="s">
        <v>32</v>
      </c>
      <c r="BF171" s="217" t="s">
        <v>33</v>
      </c>
      <c r="BG171" s="217" t="s">
        <v>34</v>
      </c>
      <c r="BH171" s="217" t="s">
        <v>35</v>
      </c>
    </row>
    <row r="172" spans="2:60" ht="27" customHeight="1" x14ac:dyDescent="0.2">
      <c r="B172" s="491"/>
      <c r="C172" s="491"/>
      <c r="D172" s="217" t="s">
        <v>15</v>
      </c>
      <c r="E172" s="217" t="s">
        <v>15</v>
      </c>
      <c r="F172" s="217" t="s">
        <v>15</v>
      </c>
      <c r="G172" s="217" t="s">
        <v>15</v>
      </c>
      <c r="H172" s="217" t="s">
        <v>15</v>
      </c>
      <c r="I172" s="217" t="s">
        <v>15</v>
      </c>
      <c r="J172" s="217" t="s">
        <v>15</v>
      </c>
      <c r="K172" s="217" t="s">
        <v>15</v>
      </c>
      <c r="L172" s="217" t="s">
        <v>15</v>
      </c>
      <c r="M172" s="217" t="s">
        <v>15</v>
      </c>
      <c r="N172" s="217" t="s">
        <v>15</v>
      </c>
      <c r="O172" s="217" t="s">
        <v>15</v>
      </c>
      <c r="P172" s="217" t="s">
        <v>15</v>
      </c>
      <c r="Q172" s="217" t="s">
        <v>15</v>
      </c>
      <c r="R172" s="217" t="s">
        <v>15</v>
      </c>
      <c r="S172" s="217" t="s">
        <v>15</v>
      </c>
      <c r="T172" s="217" t="s">
        <v>15</v>
      </c>
      <c r="U172" s="217" t="s">
        <v>15</v>
      </c>
      <c r="V172" s="217" t="s">
        <v>15</v>
      </c>
      <c r="W172" s="217" t="s">
        <v>15</v>
      </c>
      <c r="X172" s="217" t="s">
        <v>15</v>
      </c>
      <c r="Y172" s="217" t="s">
        <v>15</v>
      </c>
      <c r="Z172" s="217" t="s">
        <v>15</v>
      </c>
      <c r="AA172" s="217" t="s">
        <v>15</v>
      </c>
      <c r="AB172" s="217" t="s">
        <v>15</v>
      </c>
      <c r="AC172" s="217" t="s">
        <v>15</v>
      </c>
      <c r="AD172" s="217" t="s">
        <v>15</v>
      </c>
      <c r="AE172" s="217" t="s">
        <v>15</v>
      </c>
      <c r="AF172" s="217" t="s">
        <v>15</v>
      </c>
      <c r="AG172" s="217" t="s">
        <v>15</v>
      </c>
      <c r="AH172" s="217" t="s">
        <v>15</v>
      </c>
      <c r="AI172" s="217" t="s">
        <v>15</v>
      </c>
      <c r="AJ172" s="217" t="s">
        <v>15</v>
      </c>
      <c r="AK172" s="217" t="s">
        <v>15</v>
      </c>
      <c r="AL172" s="217" t="s">
        <v>15</v>
      </c>
      <c r="AM172" s="217" t="s">
        <v>15</v>
      </c>
      <c r="AN172" s="217" t="s">
        <v>15</v>
      </c>
      <c r="AO172" s="217" t="s">
        <v>15</v>
      </c>
      <c r="AP172" s="217" t="s">
        <v>15</v>
      </c>
      <c r="AQ172" s="217" t="s">
        <v>15</v>
      </c>
      <c r="AR172" s="217" t="s">
        <v>15</v>
      </c>
      <c r="AS172" s="217" t="s">
        <v>15</v>
      </c>
      <c r="AT172" s="217" t="s">
        <v>15</v>
      </c>
      <c r="AU172" s="217" t="s">
        <v>15</v>
      </c>
      <c r="AV172" s="217" t="s">
        <v>15</v>
      </c>
      <c r="AW172" s="217" t="s">
        <v>15</v>
      </c>
      <c r="AX172" s="217" t="s">
        <v>15</v>
      </c>
      <c r="AY172" s="217" t="s">
        <v>15</v>
      </c>
      <c r="AZ172" s="217" t="s">
        <v>15</v>
      </c>
      <c r="BA172" s="217" t="s">
        <v>15</v>
      </c>
      <c r="BB172" s="217" t="s">
        <v>15</v>
      </c>
      <c r="BC172" s="217" t="s">
        <v>15</v>
      </c>
      <c r="BD172" s="217" t="s">
        <v>15</v>
      </c>
      <c r="BE172" s="217" t="s">
        <v>15</v>
      </c>
      <c r="BF172" s="217" t="s">
        <v>15</v>
      </c>
      <c r="BG172" s="217" t="s">
        <v>15</v>
      </c>
      <c r="BH172" s="217" t="s">
        <v>15</v>
      </c>
    </row>
    <row r="173" spans="2:60" ht="18.75" customHeight="1" x14ac:dyDescent="0.2">
      <c r="B173" s="486" t="s">
        <v>438</v>
      </c>
      <c r="C173" s="487"/>
      <c r="D173" s="487"/>
      <c r="E173" s="487"/>
      <c r="F173" s="487"/>
      <c r="G173" s="487"/>
      <c r="H173" s="487"/>
      <c r="I173" s="487"/>
      <c r="J173" s="487"/>
      <c r="K173" s="487"/>
      <c r="L173" s="487"/>
      <c r="M173" s="487"/>
      <c r="N173" s="487"/>
      <c r="O173" s="487"/>
      <c r="P173" s="487"/>
      <c r="Q173" s="487"/>
      <c r="R173" s="487"/>
      <c r="S173" s="488"/>
      <c r="T173" s="486"/>
      <c r="U173" s="487"/>
      <c r="V173" s="487"/>
      <c r="W173" s="487"/>
      <c r="X173" s="487"/>
      <c r="Y173" s="487"/>
      <c r="Z173" s="487"/>
      <c r="AA173" s="487"/>
      <c r="AB173" s="487"/>
      <c r="AC173" s="487"/>
      <c r="AD173" s="487"/>
      <c r="AE173" s="487"/>
      <c r="AF173" s="487"/>
      <c r="AG173" s="487"/>
      <c r="AH173" s="487"/>
      <c r="AI173" s="487"/>
      <c r="AJ173" s="487"/>
      <c r="AK173" s="488"/>
      <c r="AL173" s="483"/>
      <c r="AM173" s="484"/>
      <c r="AN173" s="484"/>
      <c r="AO173" s="484"/>
      <c r="AP173" s="484"/>
      <c r="AQ173" s="484"/>
      <c r="AR173" s="484"/>
      <c r="AS173" s="484"/>
      <c r="AT173" s="484"/>
      <c r="AU173" s="484"/>
      <c r="AV173" s="484"/>
      <c r="AW173" s="484"/>
      <c r="AX173" s="484"/>
      <c r="AY173" s="484"/>
      <c r="AZ173" s="484"/>
      <c r="BA173" s="484"/>
      <c r="BB173" s="484"/>
      <c r="BC173" s="485"/>
      <c r="BD173" s="483"/>
      <c r="BE173" s="484"/>
      <c r="BF173" s="484"/>
      <c r="BG173" s="484"/>
      <c r="BH173" s="484"/>
    </row>
    <row r="174" spans="2:60" s="6" customFormat="1" ht="15" x14ac:dyDescent="0.25">
      <c r="B174" s="34" t="s">
        <v>16</v>
      </c>
      <c r="C174" s="35" t="s">
        <v>456</v>
      </c>
      <c r="D174" s="36"/>
      <c r="E174" s="36">
        <v>0</v>
      </c>
      <c r="F174" s="36">
        <v>0</v>
      </c>
      <c r="G174" s="36">
        <v>0</v>
      </c>
      <c r="H174" s="36">
        <v>0</v>
      </c>
      <c r="I174" s="36">
        <f t="shared" ref="I174:AN174" si="61">SUM(I175)+I181+I182</f>
        <v>0</v>
      </c>
      <c r="J174" s="36">
        <f t="shared" si="61"/>
        <v>0</v>
      </c>
      <c r="K174" s="36">
        <f t="shared" si="61"/>
        <v>0</v>
      </c>
      <c r="L174" s="36">
        <f t="shared" si="61"/>
        <v>0</v>
      </c>
      <c r="M174" s="36">
        <f t="shared" si="61"/>
        <v>0</v>
      </c>
      <c r="N174" s="36">
        <f t="shared" si="61"/>
        <v>0</v>
      </c>
      <c r="O174" s="36">
        <f t="shared" si="61"/>
        <v>0</v>
      </c>
      <c r="P174" s="36">
        <f t="shared" si="61"/>
        <v>0</v>
      </c>
      <c r="Q174" s="36">
        <f t="shared" si="61"/>
        <v>0</v>
      </c>
      <c r="R174" s="36">
        <f t="shared" si="61"/>
        <v>0</v>
      </c>
      <c r="S174" s="36">
        <f t="shared" si="61"/>
        <v>0</v>
      </c>
      <c r="T174" s="36">
        <f t="shared" si="61"/>
        <v>0</v>
      </c>
      <c r="U174" s="36">
        <f t="shared" si="61"/>
        <v>0</v>
      </c>
      <c r="V174" s="36">
        <f t="shared" si="61"/>
        <v>0</v>
      </c>
      <c r="W174" s="36">
        <f t="shared" si="61"/>
        <v>0</v>
      </c>
      <c r="X174" s="36">
        <f t="shared" si="61"/>
        <v>0</v>
      </c>
      <c r="Y174" s="36">
        <f t="shared" si="61"/>
        <v>0</v>
      </c>
      <c r="Z174" s="36">
        <f t="shared" si="61"/>
        <v>0</v>
      </c>
      <c r="AA174" s="36">
        <f t="shared" si="61"/>
        <v>0</v>
      </c>
      <c r="AB174" s="36">
        <f t="shared" si="61"/>
        <v>0</v>
      </c>
      <c r="AC174" s="36">
        <f t="shared" si="61"/>
        <v>0</v>
      </c>
      <c r="AD174" s="36">
        <f t="shared" si="61"/>
        <v>0</v>
      </c>
      <c r="AE174" s="36">
        <f t="shared" si="61"/>
        <v>0</v>
      </c>
      <c r="AF174" s="36">
        <f t="shared" si="61"/>
        <v>0</v>
      </c>
      <c r="AG174" s="36">
        <f t="shared" si="61"/>
        <v>0</v>
      </c>
      <c r="AH174" s="36">
        <f t="shared" si="61"/>
        <v>0</v>
      </c>
      <c r="AI174" s="36">
        <f t="shared" si="61"/>
        <v>0</v>
      </c>
      <c r="AJ174" s="36">
        <f t="shared" si="61"/>
        <v>0</v>
      </c>
      <c r="AK174" s="36">
        <f t="shared" si="61"/>
        <v>0</v>
      </c>
      <c r="AL174" s="36">
        <f t="shared" si="61"/>
        <v>0</v>
      </c>
      <c r="AM174" s="36">
        <f t="shared" si="61"/>
        <v>0</v>
      </c>
      <c r="AN174" s="36">
        <f t="shared" si="61"/>
        <v>0</v>
      </c>
      <c r="AO174" s="36">
        <f t="shared" ref="AO174:BH174" si="62">SUM(AO175)+AO181+AO182</f>
        <v>0</v>
      </c>
      <c r="AP174" s="36">
        <f t="shared" si="62"/>
        <v>0</v>
      </c>
      <c r="AQ174" s="36">
        <f t="shared" si="62"/>
        <v>0</v>
      </c>
      <c r="AR174" s="36">
        <f t="shared" si="62"/>
        <v>0</v>
      </c>
      <c r="AS174" s="36">
        <f t="shared" si="62"/>
        <v>0</v>
      </c>
      <c r="AT174" s="36">
        <f t="shared" si="62"/>
        <v>0</v>
      </c>
      <c r="AU174" s="36">
        <f t="shared" si="62"/>
        <v>0</v>
      </c>
      <c r="AV174" s="36">
        <f t="shared" si="62"/>
        <v>0</v>
      </c>
      <c r="AW174" s="36">
        <f t="shared" si="62"/>
        <v>0</v>
      </c>
      <c r="AX174" s="36">
        <f t="shared" si="62"/>
        <v>0</v>
      </c>
      <c r="AY174" s="36">
        <f t="shared" si="62"/>
        <v>0</v>
      </c>
      <c r="AZ174" s="36">
        <f t="shared" si="62"/>
        <v>0</v>
      </c>
      <c r="BA174" s="36">
        <f t="shared" si="62"/>
        <v>0</v>
      </c>
      <c r="BB174" s="36">
        <f t="shared" si="62"/>
        <v>0</v>
      </c>
      <c r="BC174" s="36">
        <f t="shared" si="62"/>
        <v>0</v>
      </c>
      <c r="BD174" s="36">
        <f t="shared" si="62"/>
        <v>0</v>
      </c>
      <c r="BE174" s="36">
        <f t="shared" si="62"/>
        <v>0</v>
      </c>
      <c r="BF174" s="36">
        <f t="shared" si="62"/>
        <v>0</v>
      </c>
      <c r="BG174" s="36">
        <f t="shared" si="62"/>
        <v>0</v>
      </c>
      <c r="BH174" s="36">
        <f t="shared" si="62"/>
        <v>0</v>
      </c>
    </row>
    <row r="175" spans="2:60" s="5" customFormat="1" ht="15" x14ac:dyDescent="0.25">
      <c r="B175" s="11" t="s">
        <v>17</v>
      </c>
      <c r="C175" s="12" t="str">
        <f>C71</f>
        <v>Остановочные пункты:</v>
      </c>
      <c r="D175" s="220">
        <f t="shared" ref="D175:D182" si="63">SUM(E175:BH175)</f>
        <v>48</v>
      </c>
      <c r="E175" s="220">
        <f>SUM(E176:E181)</f>
        <v>0</v>
      </c>
      <c r="F175" s="220">
        <f t="shared" ref="F175:AK175" si="64">SUM(F176:F180)</f>
        <v>0</v>
      </c>
      <c r="G175" s="220">
        <f t="shared" si="64"/>
        <v>20</v>
      </c>
      <c r="H175" s="220">
        <f t="shared" si="64"/>
        <v>28</v>
      </c>
      <c r="I175" s="220">
        <f t="shared" si="64"/>
        <v>0</v>
      </c>
      <c r="J175" s="220">
        <f t="shared" si="64"/>
        <v>0</v>
      </c>
      <c r="K175" s="220">
        <f t="shared" si="64"/>
        <v>0</v>
      </c>
      <c r="L175" s="220">
        <f t="shared" si="64"/>
        <v>0</v>
      </c>
      <c r="M175" s="220">
        <f t="shared" si="64"/>
        <v>0</v>
      </c>
      <c r="N175" s="220">
        <f t="shared" si="64"/>
        <v>0</v>
      </c>
      <c r="O175" s="220">
        <f t="shared" si="64"/>
        <v>0</v>
      </c>
      <c r="P175" s="220">
        <f t="shared" si="64"/>
        <v>0</v>
      </c>
      <c r="Q175" s="220">
        <f t="shared" si="64"/>
        <v>0</v>
      </c>
      <c r="R175" s="220">
        <f t="shared" si="64"/>
        <v>0</v>
      </c>
      <c r="S175" s="220">
        <f t="shared" si="64"/>
        <v>0</v>
      </c>
      <c r="T175" s="220">
        <f t="shared" si="64"/>
        <v>0</v>
      </c>
      <c r="U175" s="220">
        <f t="shared" si="64"/>
        <v>0</v>
      </c>
      <c r="V175" s="220">
        <f t="shared" si="64"/>
        <v>0</v>
      </c>
      <c r="W175" s="220">
        <f t="shared" si="64"/>
        <v>0</v>
      </c>
      <c r="X175" s="220">
        <f t="shared" si="64"/>
        <v>0</v>
      </c>
      <c r="Y175" s="220">
        <f t="shared" si="64"/>
        <v>0</v>
      </c>
      <c r="Z175" s="220">
        <f t="shared" si="64"/>
        <v>0</v>
      </c>
      <c r="AA175" s="220">
        <f t="shared" si="64"/>
        <v>0</v>
      </c>
      <c r="AB175" s="220">
        <f t="shared" si="64"/>
        <v>0</v>
      </c>
      <c r="AC175" s="220">
        <f t="shared" si="64"/>
        <v>0</v>
      </c>
      <c r="AD175" s="220">
        <f t="shared" si="64"/>
        <v>0</v>
      </c>
      <c r="AE175" s="220">
        <f t="shared" si="64"/>
        <v>0</v>
      </c>
      <c r="AF175" s="220">
        <f t="shared" si="64"/>
        <v>0</v>
      </c>
      <c r="AG175" s="220">
        <f t="shared" si="64"/>
        <v>0</v>
      </c>
      <c r="AH175" s="220">
        <f t="shared" si="64"/>
        <v>0</v>
      </c>
      <c r="AI175" s="220">
        <f t="shared" si="64"/>
        <v>0</v>
      </c>
      <c r="AJ175" s="220">
        <f t="shared" si="64"/>
        <v>0</v>
      </c>
      <c r="AK175" s="220">
        <f t="shared" si="64"/>
        <v>0</v>
      </c>
      <c r="AL175" s="220">
        <f t="shared" ref="AL175:BH175" si="65">SUM(AL176:AL180)</f>
        <v>0</v>
      </c>
      <c r="AM175" s="220">
        <f t="shared" si="65"/>
        <v>0</v>
      </c>
      <c r="AN175" s="220">
        <f t="shared" si="65"/>
        <v>0</v>
      </c>
      <c r="AO175" s="220">
        <f t="shared" si="65"/>
        <v>0</v>
      </c>
      <c r="AP175" s="220">
        <f t="shared" si="65"/>
        <v>0</v>
      </c>
      <c r="AQ175" s="220">
        <f t="shared" si="65"/>
        <v>0</v>
      </c>
      <c r="AR175" s="220">
        <f t="shared" si="65"/>
        <v>0</v>
      </c>
      <c r="AS175" s="220">
        <f t="shared" si="65"/>
        <v>0</v>
      </c>
      <c r="AT175" s="220">
        <f t="shared" si="65"/>
        <v>0</v>
      </c>
      <c r="AU175" s="220">
        <f t="shared" si="65"/>
        <v>0</v>
      </c>
      <c r="AV175" s="220">
        <f t="shared" si="65"/>
        <v>0</v>
      </c>
      <c r="AW175" s="220">
        <f t="shared" si="65"/>
        <v>0</v>
      </c>
      <c r="AX175" s="220">
        <f t="shared" si="65"/>
        <v>0</v>
      </c>
      <c r="AY175" s="220">
        <f t="shared" si="65"/>
        <v>0</v>
      </c>
      <c r="AZ175" s="220">
        <f t="shared" si="65"/>
        <v>0</v>
      </c>
      <c r="BA175" s="220">
        <f t="shared" si="65"/>
        <v>0</v>
      </c>
      <c r="BB175" s="220">
        <f t="shared" si="65"/>
        <v>0</v>
      </c>
      <c r="BC175" s="220">
        <f t="shared" si="65"/>
        <v>0</v>
      </c>
      <c r="BD175" s="220">
        <f t="shared" si="65"/>
        <v>0</v>
      </c>
      <c r="BE175" s="220">
        <f t="shared" si="65"/>
        <v>0</v>
      </c>
      <c r="BF175" s="220">
        <f t="shared" si="65"/>
        <v>0</v>
      </c>
      <c r="BG175" s="220">
        <f t="shared" si="65"/>
        <v>0</v>
      </c>
      <c r="BH175" s="220">
        <f t="shared" si="65"/>
        <v>0</v>
      </c>
    </row>
    <row r="176" spans="2:60" s="6" customFormat="1" ht="14.25" hidden="1" customHeight="1" x14ac:dyDescent="0.2">
      <c r="B176" s="44"/>
      <c r="C176" s="13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  <c r="AA176" s="221"/>
      <c r="AB176" s="221"/>
      <c r="AC176" s="221"/>
      <c r="AD176" s="221"/>
      <c r="AE176" s="221"/>
      <c r="AF176" s="221"/>
      <c r="AG176" s="221"/>
      <c r="AH176" s="221"/>
      <c r="AI176" s="221"/>
      <c r="AJ176" s="221"/>
      <c r="AK176" s="221"/>
      <c r="AL176" s="221"/>
      <c r="AM176" s="221"/>
      <c r="AN176" s="221"/>
      <c r="AO176" s="221"/>
      <c r="AP176" s="221"/>
      <c r="AQ176" s="221"/>
      <c r="AR176" s="221"/>
      <c r="AS176" s="221"/>
      <c r="AT176" s="221"/>
      <c r="AU176" s="221"/>
      <c r="AV176" s="221"/>
      <c r="AW176" s="221"/>
      <c r="AX176" s="221"/>
      <c r="AY176" s="221"/>
      <c r="AZ176" s="221"/>
      <c r="BA176" s="221"/>
      <c r="BB176" s="221"/>
      <c r="BC176" s="221"/>
      <c r="BD176" s="221"/>
      <c r="BE176" s="221"/>
      <c r="BF176" s="221"/>
      <c r="BG176" s="221"/>
      <c r="BH176" s="221"/>
    </row>
    <row r="177" spans="2:60" s="6" customFormat="1" ht="14.25" hidden="1" customHeight="1" x14ac:dyDescent="0.2">
      <c r="B177" s="44"/>
      <c r="C177" s="13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21"/>
      <c r="AJ177" s="221"/>
      <c r="AK177" s="221"/>
      <c r="AL177" s="221"/>
      <c r="AM177" s="221"/>
      <c r="AN177" s="221"/>
      <c r="AO177" s="221"/>
      <c r="AP177" s="221"/>
      <c r="AQ177" s="221"/>
      <c r="AR177" s="221"/>
      <c r="AS177" s="221"/>
      <c r="AT177" s="221"/>
      <c r="AU177" s="221"/>
      <c r="AV177" s="221"/>
      <c r="AW177" s="221"/>
      <c r="AX177" s="221"/>
      <c r="AY177" s="221"/>
      <c r="AZ177" s="221"/>
      <c r="BA177" s="221"/>
      <c r="BB177" s="221"/>
      <c r="BC177" s="221"/>
      <c r="BD177" s="221"/>
      <c r="BE177" s="221"/>
      <c r="BF177" s="221"/>
      <c r="BG177" s="221"/>
      <c r="BH177" s="221"/>
    </row>
    <row r="178" spans="2:60" s="6" customFormat="1" ht="14.25" hidden="1" customHeight="1" x14ac:dyDescent="0.2">
      <c r="B178" s="44"/>
      <c r="C178" s="13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  <c r="AA178" s="221"/>
      <c r="AB178" s="221"/>
      <c r="AC178" s="221"/>
      <c r="AD178" s="221"/>
      <c r="AE178" s="221"/>
      <c r="AF178" s="221"/>
      <c r="AG178" s="221"/>
      <c r="AH178" s="221"/>
      <c r="AI178" s="221"/>
      <c r="AJ178" s="221"/>
      <c r="AK178" s="221"/>
      <c r="AL178" s="221"/>
      <c r="AM178" s="221"/>
      <c r="AN178" s="221"/>
      <c r="AO178" s="221"/>
      <c r="AP178" s="221"/>
      <c r="AQ178" s="221"/>
      <c r="AR178" s="221"/>
      <c r="AS178" s="221"/>
      <c r="AT178" s="221"/>
      <c r="AU178" s="221"/>
      <c r="AV178" s="221"/>
      <c r="AW178" s="221"/>
      <c r="AX178" s="221"/>
      <c r="AY178" s="221"/>
      <c r="AZ178" s="221"/>
      <c r="BA178" s="221"/>
      <c r="BB178" s="221"/>
      <c r="BC178" s="221"/>
      <c r="BD178" s="221"/>
      <c r="BE178" s="221"/>
      <c r="BF178" s="221"/>
      <c r="BG178" s="221"/>
      <c r="BH178" s="221"/>
    </row>
    <row r="179" spans="2:60" s="6" customFormat="1" ht="14.25" hidden="1" customHeight="1" x14ac:dyDescent="0.2">
      <c r="B179" s="44"/>
      <c r="C179" s="13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1"/>
      <c r="AG179" s="221"/>
      <c r="AH179" s="221"/>
      <c r="AI179" s="221"/>
      <c r="AJ179" s="221"/>
      <c r="AK179" s="221"/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221"/>
      <c r="AV179" s="221"/>
      <c r="AW179" s="221"/>
      <c r="AX179" s="221"/>
      <c r="AY179" s="221"/>
      <c r="AZ179" s="221"/>
      <c r="BA179" s="221"/>
      <c r="BB179" s="221"/>
      <c r="BC179" s="221"/>
      <c r="BD179" s="221"/>
      <c r="BE179" s="221"/>
      <c r="BF179" s="221"/>
      <c r="BG179" s="221"/>
      <c r="BH179" s="221"/>
    </row>
    <row r="180" spans="2:60" s="6" customFormat="1" x14ac:dyDescent="0.2">
      <c r="B180" s="40" t="s">
        <v>236</v>
      </c>
      <c r="C180" s="13" t="str">
        <f>C76</f>
        <v>Остановочные пункты:</v>
      </c>
      <c r="D180" s="221">
        <f t="shared" si="63"/>
        <v>48</v>
      </c>
      <c r="E180" s="221">
        <v>0</v>
      </c>
      <c r="F180" s="221">
        <v>0</v>
      </c>
      <c r="G180" s="221">
        <v>20</v>
      </c>
      <c r="H180" s="221">
        <v>28</v>
      </c>
      <c r="I180" s="221">
        <v>0</v>
      </c>
      <c r="J180" s="221">
        <v>0</v>
      </c>
      <c r="K180" s="221">
        <v>0</v>
      </c>
      <c r="L180" s="221">
        <v>0</v>
      </c>
      <c r="M180" s="221">
        <v>0</v>
      </c>
      <c r="N180" s="221">
        <v>0</v>
      </c>
      <c r="O180" s="221">
        <v>0</v>
      </c>
      <c r="P180" s="221">
        <v>0</v>
      </c>
      <c r="Q180" s="221">
        <v>0</v>
      </c>
      <c r="R180" s="221">
        <v>0</v>
      </c>
      <c r="S180" s="221">
        <v>0</v>
      </c>
      <c r="T180" s="221">
        <v>0</v>
      </c>
      <c r="U180" s="221">
        <v>0</v>
      </c>
      <c r="V180" s="221">
        <v>0</v>
      </c>
      <c r="W180" s="221">
        <v>0</v>
      </c>
      <c r="X180" s="221">
        <v>0</v>
      </c>
      <c r="Y180" s="221">
        <v>0</v>
      </c>
      <c r="Z180" s="221">
        <v>0</v>
      </c>
      <c r="AA180" s="221">
        <v>0</v>
      </c>
      <c r="AB180" s="221">
        <v>0</v>
      </c>
      <c r="AC180" s="221">
        <v>0</v>
      </c>
      <c r="AD180" s="221">
        <v>0</v>
      </c>
      <c r="AE180" s="221">
        <v>0</v>
      </c>
      <c r="AF180" s="221">
        <v>0</v>
      </c>
      <c r="AG180" s="221">
        <v>0</v>
      </c>
      <c r="AH180" s="221">
        <v>0</v>
      </c>
      <c r="AI180" s="221">
        <v>0</v>
      </c>
      <c r="AJ180" s="221">
        <v>0</v>
      </c>
      <c r="AK180" s="221">
        <v>0</v>
      </c>
      <c r="AL180" s="221">
        <v>0</v>
      </c>
      <c r="AM180" s="221">
        <v>0</v>
      </c>
      <c r="AN180" s="221">
        <v>0</v>
      </c>
      <c r="AO180" s="221">
        <v>0</v>
      </c>
      <c r="AP180" s="221">
        <v>0</v>
      </c>
      <c r="AQ180" s="221">
        <v>0</v>
      </c>
      <c r="AR180" s="221">
        <v>0</v>
      </c>
      <c r="AS180" s="221">
        <v>0</v>
      </c>
      <c r="AT180" s="221">
        <v>0</v>
      </c>
      <c r="AU180" s="221">
        <v>0</v>
      </c>
      <c r="AV180" s="221">
        <v>0</v>
      </c>
      <c r="AW180" s="221">
        <v>0</v>
      </c>
      <c r="AX180" s="221">
        <v>0</v>
      </c>
      <c r="AY180" s="221">
        <v>0</v>
      </c>
      <c r="AZ180" s="221">
        <v>0</v>
      </c>
      <c r="BA180" s="221">
        <v>0</v>
      </c>
      <c r="BB180" s="221">
        <v>0</v>
      </c>
      <c r="BC180" s="221">
        <v>0</v>
      </c>
      <c r="BD180" s="221">
        <v>0</v>
      </c>
      <c r="BE180" s="221">
        <v>0</v>
      </c>
      <c r="BF180" s="221">
        <v>0</v>
      </c>
      <c r="BG180" s="221">
        <v>0</v>
      </c>
      <c r="BH180" s="221">
        <v>0</v>
      </c>
    </row>
    <row r="181" spans="2:60" s="6" customFormat="1" ht="15" hidden="1" x14ac:dyDescent="0.25">
      <c r="B181" s="11"/>
      <c r="C181" s="12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  <c r="Z181" s="221"/>
      <c r="AA181" s="221"/>
      <c r="AB181" s="221"/>
      <c r="AC181" s="221"/>
      <c r="AD181" s="221"/>
      <c r="AE181" s="221"/>
      <c r="AF181" s="221"/>
      <c r="AG181" s="221"/>
      <c r="AH181" s="221"/>
      <c r="AI181" s="221"/>
      <c r="AJ181" s="221"/>
      <c r="AK181" s="221"/>
      <c r="AL181" s="221"/>
      <c r="AM181" s="221"/>
      <c r="AN181" s="221"/>
      <c r="AO181" s="221"/>
      <c r="AP181" s="221"/>
      <c r="AQ181" s="221"/>
      <c r="AR181" s="221"/>
      <c r="AS181" s="221"/>
      <c r="AT181" s="221"/>
      <c r="AU181" s="221"/>
      <c r="AV181" s="221"/>
      <c r="AW181" s="221"/>
      <c r="AX181" s="221"/>
      <c r="AY181" s="221"/>
      <c r="AZ181" s="221"/>
      <c r="BA181" s="221"/>
      <c r="BB181" s="221"/>
      <c r="BC181" s="221"/>
      <c r="BD181" s="221"/>
      <c r="BE181" s="221"/>
      <c r="BF181" s="221"/>
      <c r="BG181" s="221"/>
      <c r="BH181" s="221"/>
    </row>
    <row r="182" spans="2:60" s="5" customFormat="1" ht="15" x14ac:dyDescent="0.25">
      <c r="B182" s="11" t="s">
        <v>64</v>
      </c>
      <c r="C182" s="12" t="str">
        <f>C78</f>
        <v>Проектирование остановочных пунктов</v>
      </c>
      <c r="D182" s="220">
        <f t="shared" si="63"/>
        <v>48</v>
      </c>
      <c r="E182" s="220">
        <v>0</v>
      </c>
      <c r="F182" s="220">
        <v>15</v>
      </c>
      <c r="G182" s="220">
        <v>20</v>
      </c>
      <c r="H182" s="220">
        <v>13</v>
      </c>
      <c r="I182" s="220">
        <v>0</v>
      </c>
      <c r="J182" s="220">
        <v>0</v>
      </c>
      <c r="K182" s="220">
        <v>0</v>
      </c>
      <c r="L182" s="220">
        <v>0</v>
      </c>
      <c r="M182" s="220">
        <v>0</v>
      </c>
      <c r="N182" s="220">
        <v>0</v>
      </c>
      <c r="O182" s="220">
        <v>0</v>
      </c>
      <c r="P182" s="220">
        <v>0</v>
      </c>
      <c r="Q182" s="220">
        <v>0</v>
      </c>
      <c r="R182" s="220">
        <v>0</v>
      </c>
      <c r="S182" s="220">
        <v>0</v>
      </c>
      <c r="T182" s="220">
        <v>0</v>
      </c>
      <c r="U182" s="220">
        <v>0</v>
      </c>
      <c r="V182" s="220">
        <v>0</v>
      </c>
      <c r="W182" s="220">
        <v>0</v>
      </c>
      <c r="X182" s="220">
        <v>0</v>
      </c>
      <c r="Y182" s="220">
        <v>0</v>
      </c>
      <c r="Z182" s="220">
        <v>0</v>
      </c>
      <c r="AA182" s="220">
        <v>0</v>
      </c>
      <c r="AB182" s="220">
        <v>0</v>
      </c>
      <c r="AC182" s="220">
        <v>0</v>
      </c>
      <c r="AD182" s="220">
        <v>0</v>
      </c>
      <c r="AE182" s="220">
        <v>0</v>
      </c>
      <c r="AF182" s="220">
        <v>0</v>
      </c>
      <c r="AG182" s="220">
        <v>0</v>
      </c>
      <c r="AH182" s="220">
        <v>0</v>
      </c>
      <c r="AI182" s="220">
        <v>0</v>
      </c>
      <c r="AJ182" s="220">
        <v>0</v>
      </c>
      <c r="AK182" s="220">
        <v>0</v>
      </c>
      <c r="AL182" s="220">
        <v>0</v>
      </c>
      <c r="AM182" s="220">
        <v>0</v>
      </c>
      <c r="AN182" s="220">
        <v>0</v>
      </c>
      <c r="AO182" s="220">
        <v>0</v>
      </c>
      <c r="AP182" s="220">
        <v>0</v>
      </c>
      <c r="AQ182" s="220">
        <v>0</v>
      </c>
      <c r="AR182" s="220">
        <v>0</v>
      </c>
      <c r="AS182" s="220">
        <v>0</v>
      </c>
      <c r="AT182" s="220">
        <v>0</v>
      </c>
      <c r="AU182" s="220">
        <v>0</v>
      </c>
      <c r="AV182" s="220">
        <v>0</v>
      </c>
      <c r="AW182" s="220">
        <v>0</v>
      </c>
      <c r="AX182" s="220">
        <v>0</v>
      </c>
      <c r="AY182" s="220">
        <v>0</v>
      </c>
      <c r="AZ182" s="220">
        <v>0</v>
      </c>
      <c r="BA182" s="220">
        <v>0</v>
      </c>
      <c r="BB182" s="220">
        <v>0</v>
      </c>
      <c r="BC182" s="220">
        <v>0</v>
      </c>
      <c r="BD182" s="220">
        <v>0</v>
      </c>
      <c r="BE182" s="220">
        <v>0</v>
      </c>
      <c r="BF182" s="220">
        <v>0</v>
      </c>
      <c r="BG182" s="220">
        <v>0</v>
      </c>
      <c r="BH182" s="220">
        <v>0</v>
      </c>
    </row>
    <row r="183" spans="2:60" s="6" customFormat="1" ht="15" x14ac:dyDescent="0.25">
      <c r="B183" s="34" t="s">
        <v>24</v>
      </c>
      <c r="C183" s="35" t="str">
        <f>C79</f>
        <v xml:space="preserve">График модернизации остановочных пунктов </v>
      </c>
      <c r="D183" s="36"/>
      <c r="E183" s="36">
        <f>SUM(E184)</f>
        <v>0</v>
      </c>
      <c r="F183" s="36">
        <f t="shared" ref="F183:BH183" si="66">SUM(F184)</f>
        <v>0</v>
      </c>
      <c r="G183" s="36">
        <f t="shared" si="66"/>
        <v>0</v>
      </c>
      <c r="H183" s="36">
        <f t="shared" si="66"/>
        <v>0</v>
      </c>
      <c r="I183" s="36">
        <f t="shared" si="66"/>
        <v>0</v>
      </c>
      <c r="J183" s="36">
        <f t="shared" si="66"/>
        <v>0</v>
      </c>
      <c r="K183" s="36">
        <f t="shared" si="66"/>
        <v>0</v>
      </c>
      <c r="L183" s="36">
        <f t="shared" si="66"/>
        <v>0</v>
      </c>
      <c r="M183" s="36">
        <f t="shared" si="66"/>
        <v>0</v>
      </c>
      <c r="N183" s="36">
        <f t="shared" si="66"/>
        <v>0</v>
      </c>
      <c r="O183" s="36">
        <f>SUM(O184)</f>
        <v>0</v>
      </c>
      <c r="P183" s="36">
        <f t="shared" si="66"/>
        <v>0</v>
      </c>
      <c r="Q183" s="36">
        <f t="shared" si="66"/>
        <v>0</v>
      </c>
      <c r="R183" s="36">
        <f t="shared" si="66"/>
        <v>0</v>
      </c>
      <c r="S183" s="36">
        <f t="shared" si="66"/>
        <v>0</v>
      </c>
      <c r="T183" s="36">
        <f t="shared" si="66"/>
        <v>0</v>
      </c>
      <c r="U183" s="36">
        <f t="shared" si="66"/>
        <v>0</v>
      </c>
      <c r="V183" s="36">
        <f t="shared" si="66"/>
        <v>0</v>
      </c>
      <c r="W183" s="36">
        <f t="shared" si="66"/>
        <v>0</v>
      </c>
      <c r="X183" s="36">
        <f t="shared" si="66"/>
        <v>18</v>
      </c>
      <c r="Y183" s="36">
        <f t="shared" si="66"/>
        <v>0</v>
      </c>
      <c r="Z183" s="36">
        <f t="shared" si="66"/>
        <v>0</v>
      </c>
      <c r="AA183" s="36">
        <f t="shared" si="66"/>
        <v>16</v>
      </c>
      <c r="AB183" s="36">
        <f t="shared" si="66"/>
        <v>0</v>
      </c>
      <c r="AC183" s="36">
        <f t="shared" si="66"/>
        <v>14</v>
      </c>
      <c r="AD183" s="36">
        <f t="shared" si="66"/>
        <v>0</v>
      </c>
      <c r="AE183" s="36">
        <f t="shared" si="66"/>
        <v>0</v>
      </c>
      <c r="AF183" s="36">
        <f t="shared" si="66"/>
        <v>0</v>
      </c>
      <c r="AG183" s="36">
        <f t="shared" si="66"/>
        <v>0</v>
      </c>
      <c r="AH183" s="36">
        <f t="shared" si="66"/>
        <v>0</v>
      </c>
      <c r="AI183" s="36">
        <f t="shared" si="66"/>
        <v>0</v>
      </c>
      <c r="AJ183" s="36">
        <f t="shared" si="66"/>
        <v>0</v>
      </c>
      <c r="AK183" s="36">
        <f t="shared" si="66"/>
        <v>0</v>
      </c>
      <c r="AL183" s="36">
        <f t="shared" si="66"/>
        <v>0</v>
      </c>
      <c r="AM183" s="36">
        <f t="shared" si="66"/>
        <v>0</v>
      </c>
      <c r="AN183" s="36">
        <f t="shared" si="66"/>
        <v>0</v>
      </c>
      <c r="AO183" s="36">
        <f t="shared" si="66"/>
        <v>0</v>
      </c>
      <c r="AP183" s="36">
        <f t="shared" si="66"/>
        <v>0</v>
      </c>
      <c r="AQ183" s="36">
        <f t="shared" si="66"/>
        <v>0</v>
      </c>
      <c r="AR183" s="36">
        <f t="shared" si="66"/>
        <v>0</v>
      </c>
      <c r="AS183" s="36">
        <f t="shared" si="66"/>
        <v>0</v>
      </c>
      <c r="AT183" s="36">
        <f t="shared" si="66"/>
        <v>0</v>
      </c>
      <c r="AU183" s="36">
        <f t="shared" si="66"/>
        <v>0</v>
      </c>
      <c r="AV183" s="36">
        <f t="shared" si="66"/>
        <v>0</v>
      </c>
      <c r="AW183" s="36">
        <f t="shared" si="66"/>
        <v>0</v>
      </c>
      <c r="AX183" s="36">
        <f t="shared" si="66"/>
        <v>0</v>
      </c>
      <c r="AY183" s="36">
        <f t="shared" si="66"/>
        <v>0</v>
      </c>
      <c r="AZ183" s="36">
        <f t="shared" si="66"/>
        <v>0</v>
      </c>
      <c r="BA183" s="36">
        <f t="shared" si="66"/>
        <v>0</v>
      </c>
      <c r="BB183" s="36">
        <f t="shared" si="66"/>
        <v>0</v>
      </c>
      <c r="BC183" s="36">
        <f t="shared" si="66"/>
        <v>0</v>
      </c>
      <c r="BD183" s="36">
        <f t="shared" si="66"/>
        <v>0</v>
      </c>
      <c r="BE183" s="36">
        <f t="shared" si="66"/>
        <v>0</v>
      </c>
      <c r="BF183" s="36">
        <f t="shared" si="66"/>
        <v>0</v>
      </c>
      <c r="BG183" s="36">
        <f t="shared" si="66"/>
        <v>0</v>
      </c>
      <c r="BH183" s="36">
        <f t="shared" si="66"/>
        <v>0</v>
      </c>
    </row>
    <row r="184" spans="2:60" s="5" customFormat="1" ht="15" x14ac:dyDescent="0.25">
      <c r="B184" s="11" t="s">
        <v>65</v>
      </c>
      <c r="C184" s="12" t="str">
        <f>C80</f>
        <v>Остановочные пункты:</v>
      </c>
      <c r="D184" s="220"/>
      <c r="E184" s="220">
        <f>SUM(E185:E190)</f>
        <v>0</v>
      </c>
      <c r="F184" s="220">
        <f t="shared" ref="F184:BH184" si="67">SUM(F185:F190)</f>
        <v>0</v>
      </c>
      <c r="G184" s="220">
        <f t="shared" si="67"/>
        <v>0</v>
      </c>
      <c r="H184" s="220">
        <f t="shared" si="67"/>
        <v>0</v>
      </c>
      <c r="I184" s="220">
        <f t="shared" si="67"/>
        <v>0</v>
      </c>
      <c r="J184" s="220">
        <f t="shared" si="67"/>
        <v>0</v>
      </c>
      <c r="K184" s="220">
        <f t="shared" si="67"/>
        <v>0</v>
      </c>
      <c r="L184" s="220">
        <f t="shared" si="67"/>
        <v>0</v>
      </c>
      <c r="M184" s="220">
        <f t="shared" si="67"/>
        <v>0</v>
      </c>
      <c r="N184" s="220">
        <f t="shared" si="67"/>
        <v>0</v>
      </c>
      <c r="O184" s="220">
        <f>SUM(O185:O190)</f>
        <v>0</v>
      </c>
      <c r="P184" s="220">
        <f t="shared" si="67"/>
        <v>0</v>
      </c>
      <c r="Q184" s="220">
        <f t="shared" si="67"/>
        <v>0</v>
      </c>
      <c r="R184" s="220">
        <f t="shared" si="67"/>
        <v>0</v>
      </c>
      <c r="S184" s="220">
        <f>SUM(S185:S190)</f>
        <v>0</v>
      </c>
      <c r="T184" s="220">
        <f t="shared" si="67"/>
        <v>0</v>
      </c>
      <c r="U184" s="220">
        <f t="shared" si="67"/>
        <v>0</v>
      </c>
      <c r="V184" s="220">
        <f t="shared" si="67"/>
        <v>0</v>
      </c>
      <c r="W184" s="220">
        <f t="shared" si="67"/>
        <v>0</v>
      </c>
      <c r="X184" s="220">
        <f t="shared" si="67"/>
        <v>18</v>
      </c>
      <c r="Y184" s="220">
        <f t="shared" si="67"/>
        <v>0</v>
      </c>
      <c r="Z184" s="220">
        <f t="shared" si="67"/>
        <v>0</v>
      </c>
      <c r="AA184" s="220">
        <f t="shared" si="67"/>
        <v>16</v>
      </c>
      <c r="AB184" s="220">
        <f t="shared" si="67"/>
        <v>0</v>
      </c>
      <c r="AC184" s="220">
        <f>SUM(AC185:AC190)</f>
        <v>14</v>
      </c>
      <c r="AD184" s="220">
        <f t="shared" si="67"/>
        <v>0</v>
      </c>
      <c r="AE184" s="220">
        <f t="shared" si="67"/>
        <v>0</v>
      </c>
      <c r="AF184" s="220">
        <f t="shared" si="67"/>
        <v>0</v>
      </c>
      <c r="AG184" s="220">
        <f t="shared" si="67"/>
        <v>0</v>
      </c>
      <c r="AH184" s="220">
        <f t="shared" si="67"/>
        <v>0</v>
      </c>
      <c r="AI184" s="220">
        <f t="shared" si="67"/>
        <v>0</v>
      </c>
      <c r="AJ184" s="220">
        <f t="shared" si="67"/>
        <v>0</v>
      </c>
      <c r="AK184" s="220">
        <f t="shared" si="67"/>
        <v>0</v>
      </c>
      <c r="AL184" s="220">
        <f t="shared" si="67"/>
        <v>0</v>
      </c>
      <c r="AM184" s="220">
        <f t="shared" si="67"/>
        <v>0</v>
      </c>
      <c r="AN184" s="220">
        <f t="shared" si="67"/>
        <v>0</v>
      </c>
      <c r="AO184" s="220">
        <f t="shared" si="67"/>
        <v>0</v>
      </c>
      <c r="AP184" s="220">
        <f t="shared" si="67"/>
        <v>0</v>
      </c>
      <c r="AQ184" s="220">
        <f t="shared" si="67"/>
        <v>0</v>
      </c>
      <c r="AR184" s="220">
        <f t="shared" si="67"/>
        <v>0</v>
      </c>
      <c r="AS184" s="220">
        <f t="shared" si="67"/>
        <v>0</v>
      </c>
      <c r="AT184" s="220">
        <f t="shared" si="67"/>
        <v>0</v>
      </c>
      <c r="AU184" s="220">
        <f t="shared" si="67"/>
        <v>0</v>
      </c>
      <c r="AV184" s="220">
        <f t="shared" si="67"/>
        <v>0</v>
      </c>
      <c r="AW184" s="220">
        <f t="shared" si="67"/>
        <v>0</v>
      </c>
      <c r="AX184" s="220">
        <f t="shared" si="67"/>
        <v>0</v>
      </c>
      <c r="AY184" s="220">
        <f t="shared" si="67"/>
        <v>0</v>
      </c>
      <c r="AZ184" s="220">
        <f t="shared" si="67"/>
        <v>0</v>
      </c>
      <c r="BA184" s="220">
        <f t="shared" si="67"/>
        <v>0</v>
      </c>
      <c r="BB184" s="220">
        <f t="shared" si="67"/>
        <v>0</v>
      </c>
      <c r="BC184" s="220">
        <f t="shared" si="67"/>
        <v>0</v>
      </c>
      <c r="BD184" s="220">
        <f t="shared" si="67"/>
        <v>0</v>
      </c>
      <c r="BE184" s="220">
        <f t="shared" si="67"/>
        <v>0</v>
      </c>
      <c r="BF184" s="220">
        <f t="shared" si="67"/>
        <v>0</v>
      </c>
      <c r="BG184" s="220">
        <f t="shared" si="67"/>
        <v>0</v>
      </c>
      <c r="BH184" s="220">
        <f t="shared" si="67"/>
        <v>0</v>
      </c>
    </row>
    <row r="185" spans="2:60" s="6" customFormat="1" hidden="1" x14ac:dyDescent="0.2">
      <c r="B185" s="44"/>
      <c r="C185" s="13"/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Z185" s="221"/>
      <c r="AA185" s="221"/>
      <c r="AB185" s="221"/>
      <c r="AC185" s="221"/>
      <c r="AD185" s="221"/>
      <c r="AE185" s="221"/>
      <c r="AF185" s="221"/>
      <c r="AG185" s="221"/>
      <c r="AH185" s="221"/>
      <c r="AI185" s="221"/>
      <c r="AJ185" s="221"/>
      <c r="AK185" s="221"/>
      <c r="AL185" s="221"/>
      <c r="AM185" s="221"/>
      <c r="AN185" s="221"/>
      <c r="AO185" s="221"/>
      <c r="AP185" s="221"/>
      <c r="AQ185" s="221"/>
      <c r="AR185" s="221"/>
      <c r="AS185" s="221"/>
      <c r="AT185" s="221"/>
      <c r="AU185" s="221"/>
      <c r="AV185" s="221"/>
      <c r="AW185" s="221"/>
      <c r="AX185" s="221"/>
      <c r="AY185" s="221"/>
      <c r="AZ185" s="221"/>
      <c r="BA185" s="221"/>
      <c r="BB185" s="221"/>
      <c r="BC185" s="221"/>
      <c r="BD185" s="221"/>
      <c r="BE185" s="221"/>
      <c r="BF185" s="221"/>
      <c r="BG185" s="221"/>
      <c r="BH185" s="221"/>
    </row>
    <row r="186" spans="2:60" s="6" customFormat="1" hidden="1" x14ac:dyDescent="0.2">
      <c r="B186" s="44"/>
      <c r="C186" s="13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21"/>
      <c r="Z186" s="221"/>
      <c r="AA186" s="221"/>
      <c r="AB186" s="221"/>
      <c r="AC186" s="221"/>
      <c r="AD186" s="221"/>
      <c r="AE186" s="221"/>
      <c r="AF186" s="221"/>
      <c r="AG186" s="221"/>
      <c r="AH186" s="221"/>
      <c r="AI186" s="221"/>
      <c r="AJ186" s="221"/>
      <c r="AK186" s="221"/>
      <c r="AL186" s="221"/>
      <c r="AM186" s="221"/>
      <c r="AN186" s="221"/>
      <c r="AO186" s="221"/>
      <c r="AP186" s="221"/>
      <c r="AQ186" s="221"/>
      <c r="AR186" s="221"/>
      <c r="AS186" s="221"/>
      <c r="AT186" s="221"/>
      <c r="AU186" s="221"/>
      <c r="AV186" s="221"/>
      <c r="AW186" s="221"/>
      <c r="AX186" s="221"/>
      <c r="AY186" s="221"/>
      <c r="AZ186" s="221"/>
      <c r="BA186" s="221"/>
      <c r="BB186" s="221"/>
      <c r="BC186" s="221"/>
      <c r="BD186" s="221"/>
      <c r="BE186" s="221"/>
      <c r="BF186" s="221"/>
      <c r="BG186" s="221"/>
      <c r="BH186" s="221"/>
    </row>
    <row r="187" spans="2:60" s="6" customFormat="1" hidden="1" x14ac:dyDescent="0.2">
      <c r="B187" s="44"/>
      <c r="C187" s="13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  <c r="AA187" s="221"/>
      <c r="AB187" s="221"/>
      <c r="AC187" s="221"/>
      <c r="AD187" s="221"/>
      <c r="AE187" s="221"/>
      <c r="AF187" s="221"/>
      <c r="AG187" s="221"/>
      <c r="AH187" s="221"/>
      <c r="AI187" s="221"/>
      <c r="AJ187" s="221"/>
      <c r="AK187" s="221"/>
      <c r="AL187" s="221"/>
      <c r="AM187" s="221"/>
      <c r="AN187" s="221"/>
      <c r="AO187" s="221"/>
      <c r="AP187" s="221"/>
      <c r="AQ187" s="221"/>
      <c r="AR187" s="221"/>
      <c r="AS187" s="221"/>
      <c r="AT187" s="221"/>
      <c r="AU187" s="221"/>
      <c r="AV187" s="221"/>
      <c r="AW187" s="221"/>
      <c r="AX187" s="221"/>
      <c r="AY187" s="221"/>
      <c r="AZ187" s="221"/>
      <c r="BA187" s="221"/>
      <c r="BB187" s="221"/>
      <c r="BC187" s="221"/>
      <c r="BD187" s="221"/>
      <c r="BE187" s="221"/>
      <c r="BF187" s="221"/>
      <c r="BG187" s="221"/>
      <c r="BH187" s="221"/>
    </row>
    <row r="188" spans="2:60" s="6" customFormat="1" hidden="1" x14ac:dyDescent="0.2">
      <c r="B188" s="44"/>
      <c r="C188" s="13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  <c r="AA188" s="221"/>
      <c r="AB188" s="221"/>
      <c r="AC188" s="221"/>
      <c r="AD188" s="221"/>
      <c r="AE188" s="221"/>
      <c r="AF188" s="221"/>
      <c r="AG188" s="221"/>
      <c r="AH188" s="221"/>
      <c r="AI188" s="221"/>
      <c r="AJ188" s="221"/>
      <c r="AK188" s="221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1"/>
      <c r="AV188" s="221"/>
      <c r="AW188" s="221"/>
      <c r="AX188" s="221"/>
      <c r="AY188" s="221"/>
      <c r="AZ188" s="221"/>
      <c r="BA188" s="221"/>
      <c r="BB188" s="221"/>
      <c r="BC188" s="221"/>
      <c r="BD188" s="221"/>
      <c r="BE188" s="221"/>
      <c r="BF188" s="221"/>
      <c r="BG188" s="221"/>
      <c r="BH188" s="221"/>
    </row>
    <row r="189" spans="2:60" s="6" customFormat="1" x14ac:dyDescent="0.2">
      <c r="B189" s="44" t="s">
        <v>66</v>
      </c>
      <c r="C189" s="13" t="str">
        <f>C85</f>
        <v>Остановочные пункты:</v>
      </c>
      <c r="D189" s="221"/>
      <c r="E189" s="221">
        <v>0</v>
      </c>
      <c r="F189" s="221">
        <v>0</v>
      </c>
      <c r="G189" s="221">
        <v>0</v>
      </c>
      <c r="H189" s="221">
        <v>0</v>
      </c>
      <c r="I189" s="221">
        <v>0</v>
      </c>
      <c r="J189" s="221">
        <v>0</v>
      </c>
      <c r="K189" s="221">
        <v>0</v>
      </c>
      <c r="L189" s="221">
        <v>0</v>
      </c>
      <c r="M189" s="221">
        <v>0</v>
      </c>
      <c r="N189" s="221">
        <v>0</v>
      </c>
      <c r="O189" s="221">
        <v>0</v>
      </c>
      <c r="P189" s="221">
        <v>0</v>
      </c>
      <c r="Q189" s="221">
        <v>0</v>
      </c>
      <c r="R189" s="221">
        <v>0</v>
      </c>
      <c r="S189" s="221">
        <v>0</v>
      </c>
      <c r="T189" s="221">
        <v>0</v>
      </c>
      <c r="U189" s="221">
        <v>0</v>
      </c>
      <c r="V189" s="221">
        <v>0</v>
      </c>
      <c r="W189" s="221">
        <v>0</v>
      </c>
      <c r="X189" s="221">
        <v>18</v>
      </c>
      <c r="Y189" s="221">
        <v>0</v>
      </c>
      <c r="Z189" s="221">
        <v>0</v>
      </c>
      <c r="AA189" s="221">
        <v>16</v>
      </c>
      <c r="AB189" s="221">
        <v>0</v>
      </c>
      <c r="AC189" s="221">
        <v>14</v>
      </c>
      <c r="AD189" s="221">
        <f>I180</f>
        <v>0</v>
      </c>
      <c r="AE189" s="221">
        <f>J180</f>
        <v>0</v>
      </c>
      <c r="AF189" s="221">
        <f>K180</f>
        <v>0</v>
      </c>
      <c r="AG189" s="221">
        <v>0</v>
      </c>
      <c r="AH189" s="221">
        <v>0</v>
      </c>
      <c r="AI189" s="221">
        <v>0</v>
      </c>
      <c r="AJ189" s="221">
        <v>0</v>
      </c>
      <c r="AK189" s="221">
        <v>0</v>
      </c>
      <c r="AL189" s="221">
        <v>0</v>
      </c>
      <c r="AM189" s="221">
        <v>0</v>
      </c>
      <c r="AN189" s="221">
        <v>0</v>
      </c>
      <c r="AO189" s="221">
        <v>0</v>
      </c>
      <c r="AP189" s="221">
        <v>0</v>
      </c>
      <c r="AQ189" s="221">
        <v>0</v>
      </c>
      <c r="AR189" s="221">
        <v>0</v>
      </c>
      <c r="AS189" s="221">
        <v>0</v>
      </c>
      <c r="AT189" s="221">
        <v>0</v>
      </c>
      <c r="AU189" s="221">
        <v>0</v>
      </c>
      <c r="AV189" s="221">
        <v>0</v>
      </c>
      <c r="AW189" s="221">
        <v>0</v>
      </c>
      <c r="AX189" s="221">
        <v>0</v>
      </c>
      <c r="AY189" s="221">
        <v>0</v>
      </c>
      <c r="AZ189" s="221">
        <v>0</v>
      </c>
      <c r="BA189" s="221">
        <v>0</v>
      </c>
      <c r="BB189" s="221">
        <v>0</v>
      </c>
      <c r="BC189" s="221">
        <v>0</v>
      </c>
      <c r="BD189" s="221">
        <v>0</v>
      </c>
      <c r="BE189" s="221">
        <v>0</v>
      </c>
      <c r="BF189" s="221">
        <v>0</v>
      </c>
      <c r="BG189" s="221">
        <v>0</v>
      </c>
      <c r="BH189" s="221">
        <v>0</v>
      </c>
    </row>
    <row r="190" spans="2:60" s="6" customFormat="1" ht="15" hidden="1" x14ac:dyDescent="0.25">
      <c r="B190" s="11"/>
      <c r="C190" s="12"/>
      <c r="D190" s="221"/>
      <c r="E190" s="221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21"/>
      <c r="Z190" s="221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1"/>
      <c r="AK190" s="221"/>
      <c r="AL190" s="221"/>
      <c r="AM190" s="221"/>
      <c r="AN190" s="221"/>
      <c r="AO190" s="221"/>
      <c r="AP190" s="221"/>
      <c r="AQ190" s="221"/>
      <c r="AR190" s="221"/>
      <c r="AS190" s="221"/>
      <c r="AT190" s="221"/>
      <c r="AU190" s="221"/>
      <c r="AV190" s="221"/>
      <c r="AW190" s="221"/>
      <c r="AX190" s="221"/>
      <c r="AY190" s="221"/>
      <c r="AZ190" s="221"/>
      <c r="BA190" s="221"/>
      <c r="BB190" s="221"/>
      <c r="BC190" s="221"/>
      <c r="BD190" s="221"/>
      <c r="BE190" s="221"/>
      <c r="BF190" s="221"/>
      <c r="BG190" s="221"/>
      <c r="BH190" s="221"/>
    </row>
    <row r="191" spans="2:60" s="6" customFormat="1" ht="15" x14ac:dyDescent="0.25">
      <c r="B191" s="34" t="s">
        <v>25</v>
      </c>
      <c r="C191" s="35" t="str">
        <f>C87</f>
        <v>График текущего ремонта остановочных пунктов</v>
      </c>
      <c r="D191" s="36"/>
      <c r="E191" s="36">
        <f>SUM(E192)+E198</f>
        <v>0</v>
      </c>
      <c r="F191" s="36">
        <f>SUM(F192)+F198</f>
        <v>0</v>
      </c>
      <c r="G191" s="36">
        <f>SUM(G192)+G198</f>
        <v>0</v>
      </c>
      <c r="H191" s="36">
        <f>SUM(H192)+H198</f>
        <v>10</v>
      </c>
      <c r="I191" s="36">
        <f>SUM(I192)+I198</f>
        <v>28</v>
      </c>
      <c r="J191" s="36">
        <f t="shared" ref="J191:BH191" si="68">SUM(J192)+J198</f>
        <v>0</v>
      </c>
      <c r="K191" s="36">
        <f t="shared" si="68"/>
        <v>0</v>
      </c>
      <c r="L191" s="36">
        <f t="shared" si="68"/>
        <v>20</v>
      </c>
      <c r="M191" s="36">
        <f t="shared" si="68"/>
        <v>28</v>
      </c>
      <c r="N191" s="36">
        <f t="shared" si="68"/>
        <v>0</v>
      </c>
      <c r="O191" s="36">
        <f t="shared" si="68"/>
        <v>0</v>
      </c>
      <c r="P191" s="36">
        <f t="shared" si="68"/>
        <v>20</v>
      </c>
      <c r="Q191" s="36">
        <f t="shared" si="68"/>
        <v>28</v>
      </c>
      <c r="R191" s="36">
        <f t="shared" si="68"/>
        <v>0</v>
      </c>
      <c r="S191" s="36">
        <f t="shared" si="68"/>
        <v>0</v>
      </c>
      <c r="T191" s="36">
        <f t="shared" si="68"/>
        <v>20</v>
      </c>
      <c r="U191" s="36">
        <f t="shared" si="68"/>
        <v>28</v>
      </c>
      <c r="V191" s="36">
        <f t="shared" si="68"/>
        <v>0</v>
      </c>
      <c r="W191" s="36">
        <f t="shared" si="68"/>
        <v>0</v>
      </c>
      <c r="X191" s="36">
        <f t="shared" si="68"/>
        <v>2</v>
      </c>
      <c r="Y191" s="36">
        <f t="shared" si="68"/>
        <v>28</v>
      </c>
      <c r="Z191" s="36">
        <f t="shared" si="68"/>
        <v>0</v>
      </c>
      <c r="AA191" s="36">
        <f t="shared" si="68"/>
        <v>0</v>
      </c>
      <c r="AB191" s="36">
        <f t="shared" si="68"/>
        <v>4</v>
      </c>
      <c r="AC191" s="36">
        <f t="shared" si="68"/>
        <v>14</v>
      </c>
      <c r="AD191" s="36">
        <f t="shared" si="68"/>
        <v>0</v>
      </c>
      <c r="AE191" s="36">
        <f t="shared" si="68"/>
        <v>0</v>
      </c>
      <c r="AF191" s="36">
        <f t="shared" si="68"/>
        <v>20</v>
      </c>
      <c r="AG191" s="36">
        <f t="shared" si="68"/>
        <v>28</v>
      </c>
      <c r="AH191" s="36">
        <f t="shared" si="68"/>
        <v>0</v>
      </c>
      <c r="AI191" s="36">
        <f t="shared" si="68"/>
        <v>0</v>
      </c>
      <c r="AJ191" s="36">
        <f t="shared" si="68"/>
        <v>20</v>
      </c>
      <c r="AK191" s="36">
        <f t="shared" si="68"/>
        <v>28</v>
      </c>
      <c r="AL191" s="36">
        <f t="shared" si="68"/>
        <v>0</v>
      </c>
      <c r="AM191" s="36">
        <f t="shared" si="68"/>
        <v>0</v>
      </c>
      <c r="AN191" s="36">
        <f t="shared" si="68"/>
        <v>20</v>
      </c>
      <c r="AO191" s="36">
        <f t="shared" si="68"/>
        <v>28</v>
      </c>
      <c r="AP191" s="36">
        <f t="shared" si="68"/>
        <v>0</v>
      </c>
      <c r="AQ191" s="36">
        <f t="shared" si="68"/>
        <v>0</v>
      </c>
      <c r="AR191" s="36">
        <f t="shared" si="68"/>
        <v>20</v>
      </c>
      <c r="AS191" s="36">
        <f t="shared" si="68"/>
        <v>28</v>
      </c>
      <c r="AT191" s="36">
        <f t="shared" si="68"/>
        <v>0</v>
      </c>
      <c r="AU191" s="36">
        <f t="shared" si="68"/>
        <v>0</v>
      </c>
      <c r="AV191" s="36">
        <f t="shared" si="68"/>
        <v>0</v>
      </c>
      <c r="AW191" s="36">
        <f t="shared" si="68"/>
        <v>0</v>
      </c>
      <c r="AX191" s="36">
        <f t="shared" si="68"/>
        <v>0</v>
      </c>
      <c r="AY191" s="36">
        <f t="shared" si="68"/>
        <v>0</v>
      </c>
      <c r="AZ191" s="36">
        <f t="shared" si="68"/>
        <v>0</v>
      </c>
      <c r="BA191" s="36">
        <f t="shared" si="68"/>
        <v>0</v>
      </c>
      <c r="BB191" s="36">
        <f t="shared" si="68"/>
        <v>0</v>
      </c>
      <c r="BC191" s="36">
        <f t="shared" si="68"/>
        <v>0</v>
      </c>
      <c r="BD191" s="36">
        <f t="shared" si="68"/>
        <v>0</v>
      </c>
      <c r="BE191" s="36">
        <f t="shared" si="68"/>
        <v>0</v>
      </c>
      <c r="BF191" s="36">
        <f t="shared" si="68"/>
        <v>0</v>
      </c>
      <c r="BG191" s="36">
        <f t="shared" si="68"/>
        <v>0</v>
      </c>
      <c r="BH191" s="36">
        <f t="shared" si="68"/>
        <v>0</v>
      </c>
    </row>
    <row r="192" spans="2:60" s="5" customFormat="1" ht="15" x14ac:dyDescent="0.25">
      <c r="B192" s="11" t="s">
        <v>237</v>
      </c>
      <c r="C192" s="12" t="str">
        <f>C88</f>
        <v>Остановочные пункты:</v>
      </c>
      <c r="D192" s="220"/>
      <c r="E192" s="220">
        <f>SUM(E193:E197)</f>
        <v>0</v>
      </c>
      <c r="F192" s="220">
        <f t="shared" ref="F192:BH192" si="69">SUM(F193:F197)</f>
        <v>0</v>
      </c>
      <c r="G192" s="220">
        <f t="shared" si="69"/>
        <v>0</v>
      </c>
      <c r="H192" s="220">
        <f t="shared" si="69"/>
        <v>10</v>
      </c>
      <c r="I192" s="220">
        <f t="shared" si="69"/>
        <v>28</v>
      </c>
      <c r="J192" s="220">
        <f t="shared" si="69"/>
        <v>0</v>
      </c>
      <c r="K192" s="220">
        <f t="shared" si="69"/>
        <v>0</v>
      </c>
      <c r="L192" s="220">
        <f t="shared" si="69"/>
        <v>20</v>
      </c>
      <c r="M192" s="220">
        <f t="shared" si="69"/>
        <v>28</v>
      </c>
      <c r="N192" s="220">
        <f t="shared" si="69"/>
        <v>0</v>
      </c>
      <c r="O192" s="220">
        <f t="shared" si="69"/>
        <v>0</v>
      </c>
      <c r="P192" s="220">
        <f t="shared" si="69"/>
        <v>20</v>
      </c>
      <c r="Q192" s="220">
        <f t="shared" si="69"/>
        <v>28</v>
      </c>
      <c r="R192" s="220">
        <f t="shared" si="69"/>
        <v>0</v>
      </c>
      <c r="S192" s="220">
        <f t="shared" si="69"/>
        <v>0</v>
      </c>
      <c r="T192" s="220">
        <f t="shared" si="69"/>
        <v>20</v>
      </c>
      <c r="U192" s="220">
        <f t="shared" si="69"/>
        <v>28</v>
      </c>
      <c r="V192" s="220">
        <f t="shared" si="69"/>
        <v>0</v>
      </c>
      <c r="W192" s="220">
        <f t="shared" si="69"/>
        <v>0</v>
      </c>
      <c r="X192" s="220">
        <f t="shared" si="69"/>
        <v>2</v>
      </c>
      <c r="Y192" s="220">
        <f t="shared" si="69"/>
        <v>28</v>
      </c>
      <c r="Z192" s="220">
        <f t="shared" si="69"/>
        <v>0</v>
      </c>
      <c r="AA192" s="220">
        <f t="shared" si="69"/>
        <v>0</v>
      </c>
      <c r="AB192" s="220">
        <f t="shared" si="69"/>
        <v>4</v>
      </c>
      <c r="AC192" s="220">
        <f t="shared" si="69"/>
        <v>14</v>
      </c>
      <c r="AD192" s="220">
        <f t="shared" si="69"/>
        <v>0</v>
      </c>
      <c r="AE192" s="220">
        <f t="shared" si="69"/>
        <v>0</v>
      </c>
      <c r="AF192" s="220">
        <f t="shared" si="69"/>
        <v>20</v>
      </c>
      <c r="AG192" s="220">
        <f t="shared" si="69"/>
        <v>28</v>
      </c>
      <c r="AH192" s="220">
        <f t="shared" si="69"/>
        <v>0</v>
      </c>
      <c r="AI192" s="220">
        <f t="shared" si="69"/>
        <v>0</v>
      </c>
      <c r="AJ192" s="220">
        <f t="shared" si="69"/>
        <v>20</v>
      </c>
      <c r="AK192" s="220">
        <f t="shared" si="69"/>
        <v>28</v>
      </c>
      <c r="AL192" s="220">
        <f t="shared" si="69"/>
        <v>0</v>
      </c>
      <c r="AM192" s="220">
        <f t="shared" si="69"/>
        <v>0</v>
      </c>
      <c r="AN192" s="220">
        <f t="shared" si="69"/>
        <v>20</v>
      </c>
      <c r="AO192" s="220">
        <f t="shared" si="69"/>
        <v>28</v>
      </c>
      <c r="AP192" s="220">
        <f t="shared" si="69"/>
        <v>0</v>
      </c>
      <c r="AQ192" s="220">
        <f t="shared" si="69"/>
        <v>0</v>
      </c>
      <c r="AR192" s="220">
        <f t="shared" si="69"/>
        <v>20</v>
      </c>
      <c r="AS192" s="220">
        <f t="shared" si="69"/>
        <v>28</v>
      </c>
      <c r="AT192" s="220">
        <f t="shared" si="69"/>
        <v>0</v>
      </c>
      <c r="AU192" s="220">
        <f t="shared" si="69"/>
        <v>0</v>
      </c>
      <c r="AV192" s="220">
        <f t="shared" si="69"/>
        <v>0</v>
      </c>
      <c r="AW192" s="220">
        <f t="shared" si="69"/>
        <v>0</v>
      </c>
      <c r="AX192" s="220">
        <f t="shared" si="69"/>
        <v>0</v>
      </c>
      <c r="AY192" s="220">
        <f t="shared" si="69"/>
        <v>0</v>
      </c>
      <c r="AZ192" s="220">
        <f t="shared" si="69"/>
        <v>0</v>
      </c>
      <c r="BA192" s="220">
        <f t="shared" si="69"/>
        <v>0</v>
      </c>
      <c r="BB192" s="220">
        <f t="shared" si="69"/>
        <v>0</v>
      </c>
      <c r="BC192" s="220">
        <f t="shared" si="69"/>
        <v>0</v>
      </c>
      <c r="BD192" s="220">
        <f t="shared" si="69"/>
        <v>0</v>
      </c>
      <c r="BE192" s="220">
        <f t="shared" si="69"/>
        <v>0</v>
      </c>
      <c r="BF192" s="220">
        <f t="shared" si="69"/>
        <v>0</v>
      </c>
      <c r="BG192" s="220">
        <f t="shared" si="69"/>
        <v>0</v>
      </c>
      <c r="BH192" s="220">
        <f t="shared" si="69"/>
        <v>0</v>
      </c>
    </row>
    <row r="193" spans="2:60" s="6" customFormat="1" hidden="1" x14ac:dyDescent="0.2">
      <c r="B193" s="44"/>
      <c r="C193" s="13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/>
      <c r="X193" s="221"/>
      <c r="Y193" s="221"/>
      <c r="Z193" s="221"/>
      <c r="AA193" s="221"/>
      <c r="AB193" s="221"/>
      <c r="AC193" s="221"/>
      <c r="AD193" s="221"/>
      <c r="AE193" s="221"/>
      <c r="AF193" s="221"/>
      <c r="AG193" s="221"/>
      <c r="AH193" s="221"/>
      <c r="AI193" s="221"/>
      <c r="AJ193" s="221"/>
      <c r="AK193" s="221"/>
      <c r="AL193" s="221"/>
      <c r="AM193" s="221"/>
      <c r="AN193" s="221"/>
      <c r="AO193" s="221"/>
      <c r="AP193" s="221"/>
      <c r="AQ193" s="221"/>
      <c r="AR193" s="221"/>
      <c r="AS193" s="221"/>
      <c r="AT193" s="221"/>
      <c r="AU193" s="221"/>
      <c r="AV193" s="221"/>
      <c r="AW193" s="221"/>
      <c r="AX193" s="221"/>
      <c r="AY193" s="221"/>
      <c r="AZ193" s="221"/>
      <c r="BA193" s="221"/>
      <c r="BB193" s="221"/>
      <c r="BC193" s="221"/>
      <c r="BD193" s="221"/>
      <c r="BE193" s="221"/>
      <c r="BF193" s="221"/>
      <c r="BG193" s="221"/>
      <c r="BH193" s="221"/>
    </row>
    <row r="194" spans="2:60" s="6" customFormat="1" hidden="1" x14ac:dyDescent="0.2">
      <c r="B194" s="44"/>
      <c r="C194" s="13"/>
      <c r="D194" s="221"/>
      <c r="E194" s="221"/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221"/>
      <c r="U194" s="221"/>
      <c r="V194" s="221"/>
      <c r="W194" s="221"/>
      <c r="X194" s="221"/>
      <c r="Y194" s="221"/>
      <c r="Z194" s="221"/>
      <c r="AA194" s="221"/>
      <c r="AB194" s="221"/>
      <c r="AC194" s="221"/>
      <c r="AD194" s="221"/>
      <c r="AE194" s="221"/>
      <c r="AF194" s="221"/>
      <c r="AG194" s="221"/>
      <c r="AH194" s="221"/>
      <c r="AI194" s="221"/>
      <c r="AJ194" s="221"/>
      <c r="AK194" s="221"/>
      <c r="AL194" s="221"/>
      <c r="AM194" s="221"/>
      <c r="AN194" s="221"/>
      <c r="AO194" s="221"/>
      <c r="AP194" s="221"/>
      <c r="AQ194" s="221"/>
      <c r="AR194" s="221"/>
      <c r="AS194" s="221"/>
      <c r="AT194" s="221"/>
      <c r="AU194" s="221"/>
      <c r="AV194" s="221"/>
      <c r="AW194" s="221"/>
      <c r="AX194" s="221"/>
      <c r="AY194" s="221"/>
      <c r="AZ194" s="221"/>
      <c r="BA194" s="221"/>
      <c r="BB194" s="221"/>
      <c r="BC194" s="221"/>
      <c r="BD194" s="221"/>
      <c r="BE194" s="221"/>
      <c r="BF194" s="221"/>
      <c r="BG194" s="221"/>
      <c r="BH194" s="221"/>
    </row>
    <row r="195" spans="2:60" s="6" customFormat="1" hidden="1" x14ac:dyDescent="0.2">
      <c r="B195" s="44"/>
      <c r="C195" s="13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  <c r="Z195" s="221"/>
      <c r="AA195" s="221"/>
      <c r="AB195" s="221"/>
      <c r="AC195" s="221"/>
      <c r="AD195" s="221"/>
      <c r="AE195" s="221"/>
      <c r="AF195" s="221"/>
      <c r="AG195" s="221"/>
      <c r="AH195" s="221"/>
      <c r="AI195" s="221"/>
      <c r="AJ195" s="221"/>
      <c r="AK195" s="221"/>
      <c r="AL195" s="221"/>
      <c r="AM195" s="221"/>
      <c r="AN195" s="221"/>
      <c r="AO195" s="221"/>
      <c r="AP195" s="221"/>
      <c r="AQ195" s="221"/>
      <c r="AR195" s="221"/>
      <c r="AS195" s="221"/>
      <c r="AT195" s="221"/>
      <c r="AU195" s="221"/>
      <c r="AV195" s="221"/>
      <c r="AW195" s="221"/>
      <c r="AX195" s="221"/>
      <c r="AY195" s="221"/>
      <c r="AZ195" s="221"/>
      <c r="BA195" s="221"/>
      <c r="BB195" s="221"/>
      <c r="BC195" s="221"/>
      <c r="BD195" s="221"/>
      <c r="BE195" s="221"/>
      <c r="BF195" s="221"/>
      <c r="BG195" s="221"/>
      <c r="BH195" s="221"/>
    </row>
    <row r="196" spans="2:60" s="6" customFormat="1" hidden="1" x14ac:dyDescent="0.2">
      <c r="B196" s="44"/>
      <c r="C196" s="13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21"/>
      <c r="Z196" s="221"/>
      <c r="AA196" s="221"/>
      <c r="AB196" s="221"/>
      <c r="AC196" s="221"/>
      <c r="AD196" s="221"/>
      <c r="AE196" s="221"/>
      <c r="AF196" s="221"/>
      <c r="AG196" s="221"/>
      <c r="AH196" s="221"/>
      <c r="AI196" s="221"/>
      <c r="AJ196" s="221"/>
      <c r="AK196" s="221"/>
      <c r="AL196" s="221"/>
      <c r="AM196" s="221"/>
      <c r="AN196" s="221"/>
      <c r="AO196" s="221"/>
      <c r="AP196" s="221"/>
      <c r="AQ196" s="221"/>
      <c r="AR196" s="221"/>
      <c r="AS196" s="221"/>
      <c r="AT196" s="221"/>
      <c r="AU196" s="221"/>
      <c r="AV196" s="221"/>
      <c r="AW196" s="221"/>
      <c r="AX196" s="221"/>
      <c r="AY196" s="221"/>
      <c r="AZ196" s="221"/>
      <c r="BA196" s="221"/>
      <c r="BB196" s="221"/>
      <c r="BC196" s="221"/>
      <c r="BD196" s="221"/>
      <c r="BE196" s="221"/>
      <c r="BF196" s="221"/>
      <c r="BG196" s="221"/>
      <c r="BH196" s="221"/>
    </row>
    <row r="197" spans="2:60" s="6" customFormat="1" x14ac:dyDescent="0.2">
      <c r="B197" s="44" t="s">
        <v>67</v>
      </c>
      <c r="C197" s="13" t="str">
        <f>C93</f>
        <v>Остановочные пункты:</v>
      </c>
      <c r="D197" s="221"/>
      <c r="E197" s="221">
        <v>0</v>
      </c>
      <c r="F197" s="221">
        <f>$E$180</f>
        <v>0</v>
      </c>
      <c r="G197" s="221">
        <f>$F$180</f>
        <v>0</v>
      </c>
      <c r="H197" s="221">
        <f>$G$180-10</f>
        <v>10</v>
      </c>
      <c r="I197" s="221">
        <f>$H$180+$D$15</f>
        <v>28</v>
      </c>
      <c r="J197" s="221">
        <f>$E$180</f>
        <v>0</v>
      </c>
      <c r="K197" s="221">
        <f>$F$180</f>
        <v>0</v>
      </c>
      <c r="L197" s="221">
        <f>$G$180</f>
        <v>20</v>
      </c>
      <c r="M197" s="221">
        <f>$H$180+$D$15</f>
        <v>28</v>
      </c>
      <c r="N197" s="221">
        <f t="shared" ref="N197" si="70">$E$180</f>
        <v>0</v>
      </c>
      <c r="O197" s="221">
        <f t="shared" ref="O197" si="71">$F$180</f>
        <v>0</v>
      </c>
      <c r="P197" s="221">
        <f t="shared" ref="P197" si="72">$G$180</f>
        <v>20</v>
      </c>
      <c r="Q197" s="221">
        <f>$H$180+$D$15</f>
        <v>28</v>
      </c>
      <c r="R197" s="221">
        <f t="shared" ref="R197" si="73">$E$180</f>
        <v>0</v>
      </c>
      <c r="S197" s="221">
        <f t="shared" ref="S197" si="74">$F$180</f>
        <v>0</v>
      </c>
      <c r="T197" s="221">
        <f t="shared" ref="T197" si="75">$G$180</f>
        <v>20</v>
      </c>
      <c r="U197" s="221">
        <f>$H$180+$D$15</f>
        <v>28</v>
      </c>
      <c r="V197" s="221">
        <f t="shared" ref="V197" si="76">$E$180</f>
        <v>0</v>
      </c>
      <c r="W197" s="221">
        <f t="shared" ref="W197" si="77">$F$180</f>
        <v>0</v>
      </c>
      <c r="X197" s="221">
        <f>$G$180-X189</f>
        <v>2</v>
      </c>
      <c r="Y197" s="221">
        <f>$H$180+$D$15</f>
        <v>28</v>
      </c>
      <c r="Z197" s="221">
        <f t="shared" ref="Z197" si="78">$E$180</f>
        <v>0</v>
      </c>
      <c r="AA197" s="221">
        <f t="shared" ref="AA197" si="79">$F$180</f>
        <v>0</v>
      </c>
      <c r="AB197" s="221">
        <f>$G$180-AA189</f>
        <v>4</v>
      </c>
      <c r="AC197" s="221">
        <f>$H$180-AC189</f>
        <v>14</v>
      </c>
      <c r="AD197" s="221">
        <f t="shared" ref="AD197" si="80">$E$180</f>
        <v>0</v>
      </c>
      <c r="AE197" s="221">
        <f t="shared" ref="AE197" si="81">$F$180</f>
        <v>0</v>
      </c>
      <c r="AF197" s="221">
        <f t="shared" ref="AF197" si="82">$G$180</f>
        <v>20</v>
      </c>
      <c r="AG197" s="221">
        <f>$H$180+$D$15</f>
        <v>28</v>
      </c>
      <c r="AH197" s="221">
        <f t="shared" ref="AH197" si="83">$E$180</f>
        <v>0</v>
      </c>
      <c r="AI197" s="221">
        <f t="shared" ref="AI197" si="84">$F$180</f>
        <v>0</v>
      </c>
      <c r="AJ197" s="221">
        <f t="shared" ref="AJ197" si="85">$G$180</f>
        <v>20</v>
      </c>
      <c r="AK197" s="221">
        <f>$H$180+$D$15</f>
        <v>28</v>
      </c>
      <c r="AL197" s="221">
        <f t="shared" ref="AL197" si="86">$E$180</f>
        <v>0</v>
      </c>
      <c r="AM197" s="221">
        <f t="shared" ref="AM197" si="87">$F$180</f>
        <v>0</v>
      </c>
      <c r="AN197" s="221">
        <f t="shared" ref="AN197" si="88">$G$180</f>
        <v>20</v>
      </c>
      <c r="AO197" s="221">
        <f>$H$180+$D$15</f>
        <v>28</v>
      </c>
      <c r="AP197" s="221">
        <f t="shared" ref="AP197" si="89">$E$180</f>
        <v>0</v>
      </c>
      <c r="AQ197" s="221">
        <f t="shared" ref="AQ197" si="90">$F$180</f>
        <v>0</v>
      </c>
      <c r="AR197" s="221">
        <f t="shared" ref="AR197" si="91">$G$180</f>
        <v>20</v>
      </c>
      <c r="AS197" s="221">
        <v>28</v>
      </c>
      <c r="AT197" s="221">
        <f t="shared" ref="AT197" si="92">$E$180</f>
        <v>0</v>
      </c>
      <c r="AU197" s="221">
        <f t="shared" ref="AU197" si="93">$F$180</f>
        <v>0</v>
      </c>
      <c r="AV197" s="221">
        <v>0</v>
      </c>
      <c r="AW197" s="221">
        <v>0</v>
      </c>
      <c r="AX197" s="221">
        <v>0</v>
      </c>
      <c r="AY197" s="221">
        <v>0</v>
      </c>
      <c r="AZ197" s="221">
        <v>0</v>
      </c>
      <c r="BA197" s="221">
        <v>0</v>
      </c>
      <c r="BB197" s="221">
        <v>0</v>
      </c>
      <c r="BC197" s="221">
        <v>0</v>
      </c>
      <c r="BD197" s="221">
        <v>0</v>
      </c>
      <c r="BE197" s="221">
        <v>0</v>
      </c>
      <c r="BF197" s="221">
        <v>0</v>
      </c>
      <c r="BG197" s="221">
        <v>0</v>
      </c>
      <c r="BH197" s="221">
        <v>0</v>
      </c>
    </row>
    <row r="198" spans="2:60" s="6" customFormat="1" ht="15" hidden="1" x14ac:dyDescent="0.25">
      <c r="B198" s="11"/>
      <c r="C198" s="12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21"/>
      <c r="Z198" s="221"/>
      <c r="AA198" s="221"/>
      <c r="AB198" s="221"/>
      <c r="AC198" s="221"/>
      <c r="AD198" s="221"/>
      <c r="AE198" s="221"/>
      <c r="AF198" s="221"/>
      <c r="AG198" s="221"/>
      <c r="AH198" s="221"/>
      <c r="AI198" s="221"/>
      <c r="AJ198" s="221"/>
      <c r="AK198" s="221"/>
      <c r="AL198" s="221"/>
      <c r="AM198" s="221"/>
      <c r="AN198" s="221"/>
      <c r="AO198" s="221"/>
      <c r="AP198" s="221"/>
      <c r="AQ198" s="221"/>
      <c r="AR198" s="221"/>
      <c r="AS198" s="221"/>
      <c r="AT198" s="221"/>
      <c r="AU198" s="221"/>
      <c r="AV198" s="221"/>
      <c r="AW198" s="221"/>
      <c r="AX198" s="221"/>
      <c r="AY198" s="221"/>
      <c r="AZ198" s="221"/>
      <c r="BA198" s="221"/>
      <c r="BB198" s="221"/>
      <c r="BC198" s="221"/>
      <c r="BD198" s="221"/>
      <c r="BE198" s="221"/>
      <c r="BF198" s="221"/>
      <c r="BG198" s="221"/>
      <c r="BH198" s="221"/>
    </row>
    <row r="199" spans="2:60" s="6" customFormat="1" ht="15" hidden="1" x14ac:dyDescent="0.25">
      <c r="B199" s="34"/>
      <c r="C199" s="35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</row>
    <row r="200" spans="2:60" s="5" customFormat="1" ht="15" hidden="1" x14ac:dyDescent="0.25">
      <c r="B200" s="11"/>
      <c r="C200" s="12"/>
      <c r="D200" s="220"/>
      <c r="E200" s="220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0"/>
      <c r="AK200" s="220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0"/>
      <c r="AW200" s="220"/>
      <c r="AX200" s="220"/>
      <c r="AY200" s="220"/>
      <c r="AZ200" s="220"/>
      <c r="BA200" s="220"/>
      <c r="BB200" s="220"/>
      <c r="BC200" s="220"/>
      <c r="BD200" s="220"/>
      <c r="BE200" s="220"/>
      <c r="BF200" s="220"/>
      <c r="BG200" s="220"/>
      <c r="BH200" s="220"/>
    </row>
    <row r="201" spans="2:60" s="6" customFormat="1" hidden="1" x14ac:dyDescent="0.2">
      <c r="B201" s="44"/>
      <c r="C201" s="13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  <c r="Z201" s="221"/>
      <c r="AA201" s="221"/>
      <c r="AB201" s="221"/>
      <c r="AC201" s="221"/>
      <c r="AD201" s="221"/>
      <c r="AE201" s="221"/>
      <c r="AF201" s="221"/>
      <c r="AG201" s="221"/>
      <c r="AH201" s="221"/>
      <c r="AI201" s="221"/>
      <c r="AJ201" s="221"/>
      <c r="AK201" s="221"/>
      <c r="AL201" s="221"/>
      <c r="AM201" s="221"/>
      <c r="AN201" s="221"/>
      <c r="AO201" s="221"/>
      <c r="AP201" s="221"/>
      <c r="AQ201" s="221"/>
      <c r="AR201" s="221"/>
      <c r="AS201" s="221"/>
      <c r="AT201" s="221"/>
      <c r="AU201" s="221"/>
      <c r="AV201" s="221"/>
      <c r="AW201" s="221"/>
      <c r="AX201" s="221"/>
      <c r="AY201" s="221"/>
      <c r="AZ201" s="221"/>
      <c r="BA201" s="221"/>
      <c r="BB201" s="221"/>
      <c r="BC201" s="221"/>
      <c r="BD201" s="221"/>
      <c r="BE201" s="221"/>
      <c r="BF201" s="221"/>
      <c r="BG201" s="221"/>
      <c r="BH201" s="221"/>
    </row>
    <row r="202" spans="2:60" s="6" customFormat="1" hidden="1" x14ac:dyDescent="0.2">
      <c r="B202" s="44"/>
      <c r="C202" s="13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21"/>
      <c r="Y202" s="221"/>
      <c r="Z202" s="221"/>
      <c r="AA202" s="221"/>
      <c r="AB202" s="221"/>
      <c r="AC202" s="221"/>
      <c r="AD202" s="221"/>
      <c r="AE202" s="221"/>
      <c r="AF202" s="221"/>
      <c r="AG202" s="221"/>
      <c r="AH202" s="221"/>
      <c r="AI202" s="221"/>
      <c r="AJ202" s="221"/>
      <c r="AK202" s="221"/>
      <c r="AL202" s="221"/>
      <c r="AM202" s="221"/>
      <c r="AN202" s="221"/>
      <c r="AO202" s="221"/>
      <c r="AP202" s="221"/>
      <c r="AQ202" s="221"/>
      <c r="AR202" s="221"/>
      <c r="AS202" s="221"/>
      <c r="AT202" s="221"/>
      <c r="AU202" s="221"/>
      <c r="AV202" s="221"/>
      <c r="AW202" s="221"/>
      <c r="AX202" s="221"/>
      <c r="AY202" s="221"/>
      <c r="AZ202" s="221"/>
      <c r="BA202" s="221"/>
      <c r="BB202" s="221"/>
      <c r="BC202" s="221"/>
      <c r="BD202" s="221"/>
      <c r="BE202" s="221"/>
      <c r="BF202" s="221"/>
      <c r="BG202" s="221"/>
      <c r="BH202" s="221"/>
    </row>
    <row r="203" spans="2:60" s="6" customFormat="1" hidden="1" x14ac:dyDescent="0.2">
      <c r="B203" s="44"/>
      <c r="C203" s="13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21"/>
      <c r="Z203" s="221"/>
      <c r="AA203" s="221"/>
      <c r="AB203" s="221"/>
      <c r="AC203" s="221"/>
      <c r="AD203" s="221"/>
      <c r="AE203" s="221"/>
      <c r="AF203" s="221"/>
      <c r="AG203" s="221"/>
      <c r="AH203" s="221"/>
      <c r="AI203" s="221"/>
      <c r="AJ203" s="221"/>
      <c r="AK203" s="221"/>
      <c r="AL203" s="221"/>
      <c r="AM203" s="221"/>
      <c r="AN203" s="221"/>
      <c r="AO203" s="221"/>
      <c r="AP203" s="221"/>
      <c r="AQ203" s="221"/>
      <c r="AR203" s="221"/>
      <c r="AS203" s="221"/>
      <c r="AT203" s="221"/>
      <c r="AU203" s="221"/>
      <c r="AV203" s="221"/>
      <c r="AW203" s="221"/>
      <c r="AX203" s="221"/>
      <c r="AY203" s="221"/>
      <c r="AZ203" s="221"/>
      <c r="BA203" s="221"/>
      <c r="BB203" s="221"/>
      <c r="BC203" s="221"/>
      <c r="BD203" s="221"/>
      <c r="BE203" s="221"/>
      <c r="BF203" s="221"/>
      <c r="BG203" s="221"/>
      <c r="BH203" s="221"/>
    </row>
    <row r="204" spans="2:60" s="6" customFormat="1" hidden="1" x14ac:dyDescent="0.2">
      <c r="B204" s="44"/>
      <c r="C204" s="13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  <c r="Y204" s="221"/>
      <c r="Z204" s="221"/>
      <c r="AA204" s="221"/>
      <c r="AB204" s="221"/>
      <c r="AC204" s="221"/>
      <c r="AD204" s="221"/>
      <c r="AE204" s="221"/>
      <c r="AF204" s="221"/>
      <c r="AG204" s="221"/>
      <c r="AH204" s="221"/>
      <c r="AI204" s="221"/>
      <c r="AJ204" s="221"/>
      <c r="AK204" s="221"/>
      <c r="AL204" s="221"/>
      <c r="AM204" s="221"/>
      <c r="AN204" s="221"/>
      <c r="AO204" s="221"/>
      <c r="AP204" s="221"/>
      <c r="AQ204" s="221"/>
      <c r="AR204" s="221"/>
      <c r="AS204" s="221"/>
      <c r="AT204" s="221"/>
      <c r="AU204" s="221"/>
      <c r="AV204" s="221"/>
      <c r="AW204" s="221"/>
      <c r="AX204" s="221"/>
      <c r="AY204" s="221"/>
      <c r="AZ204" s="221"/>
      <c r="BA204" s="221"/>
      <c r="BB204" s="221"/>
      <c r="BC204" s="221"/>
      <c r="BD204" s="221"/>
      <c r="BE204" s="221"/>
      <c r="BF204" s="221"/>
      <c r="BG204" s="221"/>
      <c r="BH204" s="221"/>
    </row>
    <row r="205" spans="2:60" s="6" customFormat="1" hidden="1" x14ac:dyDescent="0.2">
      <c r="B205" s="44"/>
      <c r="C205" s="13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  <c r="Z205" s="221"/>
      <c r="AA205" s="221"/>
      <c r="AB205" s="221"/>
      <c r="AC205" s="221"/>
      <c r="AD205" s="221"/>
      <c r="AE205" s="221"/>
      <c r="AF205" s="221"/>
      <c r="AG205" s="221"/>
      <c r="AH205" s="221"/>
      <c r="AI205" s="221"/>
      <c r="AJ205" s="221"/>
      <c r="AK205" s="221"/>
      <c r="AL205" s="221"/>
      <c r="AM205" s="221"/>
      <c r="AN205" s="221"/>
      <c r="AO205" s="221"/>
      <c r="AP205" s="221"/>
      <c r="AQ205" s="221"/>
      <c r="AR205" s="221"/>
      <c r="AS205" s="221"/>
      <c r="AT205" s="221"/>
      <c r="AU205" s="221"/>
      <c r="AV205" s="221"/>
      <c r="AW205" s="221"/>
      <c r="AX205" s="221"/>
      <c r="AY205" s="221"/>
      <c r="AZ205" s="221"/>
      <c r="BA205" s="221"/>
      <c r="BB205" s="221"/>
      <c r="BC205" s="221"/>
      <c r="BD205" s="221"/>
      <c r="BE205" s="221"/>
      <c r="BF205" s="221"/>
      <c r="BG205" s="221"/>
      <c r="BH205" s="221"/>
    </row>
    <row r="206" spans="2:60" s="6" customFormat="1" ht="15" hidden="1" x14ac:dyDescent="0.25">
      <c r="B206" s="11"/>
      <c r="C206" s="12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21"/>
      <c r="Z206" s="221"/>
      <c r="AA206" s="221"/>
      <c r="AB206" s="221"/>
      <c r="AC206" s="221"/>
      <c r="AD206" s="221"/>
      <c r="AE206" s="221"/>
      <c r="AF206" s="221"/>
      <c r="AG206" s="221"/>
      <c r="AH206" s="221"/>
      <c r="AI206" s="221"/>
      <c r="AJ206" s="221"/>
      <c r="AK206" s="221"/>
      <c r="AL206" s="221"/>
      <c r="AM206" s="221"/>
      <c r="AN206" s="221"/>
      <c r="AO206" s="221"/>
      <c r="AP206" s="221"/>
      <c r="AQ206" s="221"/>
      <c r="AR206" s="221"/>
      <c r="AS206" s="221"/>
      <c r="AT206" s="221"/>
      <c r="AU206" s="221"/>
      <c r="AV206" s="221"/>
      <c r="AW206" s="221"/>
      <c r="AX206" s="221"/>
      <c r="AY206" s="221"/>
      <c r="AZ206" s="221"/>
      <c r="BA206" s="221"/>
      <c r="BB206" s="221"/>
      <c r="BC206" s="221"/>
      <c r="BD206" s="221"/>
      <c r="BE206" s="221"/>
      <c r="BF206" s="221"/>
      <c r="BG206" s="221"/>
      <c r="BH206" s="221"/>
    </row>
    <row r="207" spans="2:60" s="6" customFormat="1" ht="18.75" hidden="1" customHeight="1" x14ac:dyDescent="0.2">
      <c r="B207" s="483"/>
      <c r="C207" s="484"/>
      <c r="D207" s="484"/>
      <c r="E207" s="484"/>
      <c r="F207" s="484"/>
      <c r="G207" s="484"/>
      <c r="H207" s="484"/>
      <c r="I207" s="484"/>
      <c r="J207" s="484"/>
      <c r="K207" s="484"/>
      <c r="L207" s="484"/>
      <c r="M207" s="484"/>
      <c r="N207" s="484"/>
      <c r="O207" s="484"/>
      <c r="P207" s="484"/>
      <c r="Q207" s="484"/>
      <c r="R207" s="484"/>
      <c r="S207" s="485"/>
      <c r="T207" s="483"/>
      <c r="U207" s="484"/>
      <c r="V207" s="484"/>
      <c r="W207" s="484"/>
      <c r="X207" s="484"/>
      <c r="Y207" s="484"/>
      <c r="Z207" s="484"/>
      <c r="AA207" s="484"/>
      <c r="AB207" s="484"/>
      <c r="AC207" s="484"/>
      <c r="AD207" s="484"/>
      <c r="AE207" s="484"/>
      <c r="AF207" s="484"/>
      <c r="AG207" s="484"/>
      <c r="AH207" s="484"/>
      <c r="AI207" s="484"/>
      <c r="AJ207" s="484"/>
      <c r="AK207" s="485"/>
      <c r="AL207" s="483"/>
      <c r="AM207" s="484"/>
      <c r="AN207" s="484"/>
      <c r="AO207" s="484"/>
      <c r="AP207" s="484"/>
      <c r="AQ207" s="484"/>
      <c r="AR207" s="484"/>
      <c r="AS207" s="484"/>
      <c r="AT207" s="484"/>
      <c r="AU207" s="484"/>
      <c r="AV207" s="484"/>
      <c r="AW207" s="484"/>
      <c r="AX207" s="484"/>
      <c r="AY207" s="484"/>
      <c r="AZ207" s="484"/>
      <c r="BA207" s="484"/>
      <c r="BB207" s="484"/>
      <c r="BC207" s="485"/>
      <c r="BD207" s="483"/>
      <c r="BE207" s="484"/>
      <c r="BF207" s="484"/>
      <c r="BG207" s="484"/>
      <c r="BH207" s="484"/>
    </row>
    <row r="208" spans="2:60" s="6" customFormat="1" ht="15" hidden="1" x14ac:dyDescent="0.25">
      <c r="B208" s="34"/>
      <c r="C208" s="35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</row>
    <row r="209" spans="2:60" s="5" customFormat="1" ht="15" hidden="1" x14ac:dyDescent="0.25">
      <c r="B209" s="11"/>
      <c r="C209" s="12"/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220"/>
      <c r="AK209" s="220"/>
      <c r="AL209" s="220"/>
      <c r="AM209" s="220"/>
      <c r="AN209" s="220"/>
      <c r="AO209" s="220"/>
      <c r="AP209" s="220"/>
      <c r="AQ209" s="220"/>
      <c r="AR209" s="220"/>
      <c r="AS209" s="220"/>
      <c r="AT209" s="220"/>
      <c r="AU209" s="220"/>
      <c r="AV209" s="220"/>
      <c r="AW209" s="220"/>
      <c r="AX209" s="220"/>
      <c r="AY209" s="220"/>
      <c r="AZ209" s="220"/>
      <c r="BA209" s="220"/>
      <c r="BB209" s="220"/>
      <c r="BC209" s="220"/>
      <c r="BD209" s="220"/>
      <c r="BE209" s="220"/>
      <c r="BF209" s="220"/>
      <c r="BG209" s="220"/>
      <c r="BH209" s="220"/>
    </row>
    <row r="210" spans="2:60" s="6" customFormat="1" hidden="1" x14ac:dyDescent="0.2">
      <c r="B210" s="44"/>
      <c r="C210" s="13"/>
      <c r="D210" s="221"/>
      <c r="E210" s="221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  <c r="T210" s="221"/>
      <c r="U210" s="221"/>
      <c r="V210" s="221"/>
      <c r="W210" s="221"/>
      <c r="X210" s="221"/>
      <c r="Y210" s="221"/>
      <c r="Z210" s="221"/>
      <c r="AA210" s="221"/>
      <c r="AB210" s="221"/>
      <c r="AC210" s="221"/>
      <c r="AD210" s="221"/>
      <c r="AE210" s="221"/>
      <c r="AF210" s="221"/>
      <c r="AG210" s="221"/>
      <c r="AH210" s="221"/>
      <c r="AI210" s="221"/>
      <c r="AJ210" s="221"/>
      <c r="AK210" s="221"/>
      <c r="AL210" s="221"/>
      <c r="AM210" s="221"/>
      <c r="AN210" s="221"/>
      <c r="AO210" s="221"/>
      <c r="AP210" s="221"/>
      <c r="AQ210" s="221"/>
      <c r="AR210" s="221"/>
      <c r="AS210" s="221"/>
      <c r="AT210" s="221"/>
      <c r="AU210" s="221"/>
      <c r="AV210" s="221"/>
      <c r="AW210" s="221"/>
      <c r="AX210" s="221"/>
      <c r="AY210" s="221"/>
      <c r="AZ210" s="221"/>
      <c r="BA210" s="221"/>
      <c r="BB210" s="221"/>
      <c r="BC210" s="221"/>
      <c r="BD210" s="221"/>
      <c r="BE210" s="221"/>
      <c r="BF210" s="221"/>
      <c r="BG210" s="221"/>
      <c r="BH210" s="221"/>
    </row>
    <row r="211" spans="2:60" s="6" customFormat="1" hidden="1" x14ac:dyDescent="0.2">
      <c r="B211" s="44"/>
      <c r="C211" s="13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  <c r="Z211" s="221"/>
      <c r="AA211" s="221"/>
      <c r="AB211" s="221"/>
      <c r="AC211" s="221"/>
      <c r="AD211" s="221"/>
      <c r="AE211" s="221"/>
      <c r="AF211" s="221"/>
      <c r="AG211" s="221"/>
      <c r="AH211" s="221"/>
      <c r="AI211" s="221"/>
      <c r="AJ211" s="221"/>
      <c r="AK211" s="221"/>
      <c r="AL211" s="221"/>
      <c r="AM211" s="221"/>
      <c r="AN211" s="221"/>
      <c r="AO211" s="221"/>
      <c r="AP211" s="221"/>
      <c r="AQ211" s="221"/>
      <c r="AR211" s="221"/>
      <c r="AS211" s="221"/>
      <c r="AT211" s="221"/>
      <c r="AU211" s="221"/>
      <c r="AV211" s="221"/>
      <c r="AW211" s="221"/>
      <c r="AX211" s="221"/>
      <c r="AY211" s="221"/>
      <c r="AZ211" s="221"/>
      <c r="BA211" s="221"/>
      <c r="BB211" s="221"/>
      <c r="BC211" s="221"/>
      <c r="BD211" s="221"/>
      <c r="BE211" s="221"/>
      <c r="BF211" s="221"/>
      <c r="BG211" s="221"/>
      <c r="BH211" s="221"/>
    </row>
    <row r="212" spans="2:60" s="5" customFormat="1" ht="15" hidden="1" x14ac:dyDescent="0.25">
      <c r="B212" s="11"/>
      <c r="C212" s="12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  <c r="AJ212" s="220"/>
      <c r="AK212" s="220"/>
      <c r="AL212" s="220"/>
      <c r="AM212" s="220"/>
      <c r="AN212" s="220"/>
      <c r="AO212" s="220"/>
      <c r="AP212" s="220"/>
      <c r="AQ212" s="220"/>
      <c r="AR212" s="220"/>
      <c r="AS212" s="220"/>
      <c r="AT212" s="220"/>
      <c r="AU212" s="220"/>
      <c r="AV212" s="220"/>
      <c r="AW212" s="220"/>
      <c r="AX212" s="220"/>
      <c r="AY212" s="220"/>
      <c r="AZ212" s="220"/>
      <c r="BA212" s="220"/>
      <c r="BB212" s="220"/>
      <c r="BC212" s="220"/>
      <c r="BD212" s="220"/>
      <c r="BE212" s="220"/>
      <c r="BF212" s="220"/>
      <c r="BG212" s="220"/>
      <c r="BH212" s="220"/>
    </row>
    <row r="213" spans="2:60" s="6" customFormat="1" ht="15" hidden="1" x14ac:dyDescent="0.25">
      <c r="B213" s="34"/>
      <c r="C213" s="35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</row>
    <row r="214" spans="2:60" s="5" customFormat="1" ht="15" hidden="1" x14ac:dyDescent="0.25">
      <c r="B214" s="11"/>
      <c r="C214" s="12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0"/>
      <c r="AW214" s="220"/>
      <c r="AX214" s="220"/>
      <c r="AY214" s="220"/>
      <c r="AZ214" s="220"/>
      <c r="BA214" s="220"/>
      <c r="BB214" s="220"/>
      <c r="BC214" s="220"/>
      <c r="BD214" s="220"/>
      <c r="BE214" s="220"/>
      <c r="BF214" s="220"/>
      <c r="BG214" s="220"/>
      <c r="BH214" s="220"/>
    </row>
    <row r="215" spans="2:60" s="6" customFormat="1" hidden="1" x14ac:dyDescent="0.2">
      <c r="B215" s="44"/>
      <c r="C215" s="13"/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21"/>
      <c r="Z215" s="221"/>
      <c r="AA215" s="221"/>
      <c r="AB215" s="221"/>
      <c r="AC215" s="221"/>
      <c r="AD215" s="221"/>
      <c r="AE215" s="221"/>
      <c r="AF215" s="221"/>
      <c r="AG215" s="221"/>
      <c r="AH215" s="221"/>
      <c r="AI215" s="221"/>
      <c r="AJ215" s="221"/>
      <c r="AK215" s="221"/>
      <c r="AL215" s="221"/>
      <c r="AM215" s="221"/>
      <c r="AN215" s="221"/>
      <c r="AO215" s="221"/>
      <c r="AP215" s="221"/>
      <c r="AQ215" s="221"/>
      <c r="AR215" s="221"/>
      <c r="AS215" s="221"/>
      <c r="AT215" s="221"/>
      <c r="AU215" s="221"/>
      <c r="AV215" s="221"/>
      <c r="AW215" s="221"/>
      <c r="AX215" s="221"/>
      <c r="AY215" s="221"/>
      <c r="AZ215" s="221"/>
      <c r="BA215" s="221"/>
      <c r="BB215" s="221"/>
      <c r="BC215" s="221"/>
      <c r="BD215" s="221"/>
      <c r="BE215" s="221"/>
      <c r="BF215" s="221"/>
      <c r="BG215" s="221"/>
      <c r="BH215" s="221"/>
    </row>
    <row r="216" spans="2:60" s="6" customFormat="1" hidden="1" x14ac:dyDescent="0.2">
      <c r="B216" s="44"/>
      <c r="C216" s="13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1"/>
      <c r="Z216" s="221"/>
      <c r="AA216" s="221"/>
      <c r="AB216" s="221"/>
      <c r="AC216" s="221"/>
      <c r="AD216" s="221"/>
      <c r="AE216" s="221"/>
      <c r="AF216" s="221"/>
      <c r="AG216" s="221"/>
      <c r="AH216" s="221"/>
      <c r="AI216" s="221"/>
      <c r="AJ216" s="221"/>
      <c r="AK216" s="221"/>
      <c r="AL216" s="221"/>
      <c r="AM216" s="221"/>
      <c r="AN216" s="221"/>
      <c r="AO216" s="221"/>
      <c r="AP216" s="221"/>
      <c r="AQ216" s="221"/>
      <c r="AR216" s="221"/>
      <c r="AS216" s="221"/>
      <c r="AT216" s="221"/>
      <c r="AU216" s="221"/>
      <c r="AV216" s="221"/>
      <c r="AW216" s="221"/>
      <c r="AX216" s="221"/>
      <c r="AY216" s="221"/>
      <c r="AZ216" s="221"/>
      <c r="BA216" s="221"/>
      <c r="BB216" s="221"/>
      <c r="BC216" s="221"/>
      <c r="BD216" s="221"/>
      <c r="BE216" s="221"/>
      <c r="BF216" s="221"/>
      <c r="BG216" s="221"/>
      <c r="BH216" s="221"/>
    </row>
    <row r="217" spans="2:60" s="6" customFormat="1" ht="15" hidden="1" x14ac:dyDescent="0.25">
      <c r="B217" s="34"/>
      <c r="C217" s="35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</row>
    <row r="218" spans="2:60" s="5" customFormat="1" ht="15" hidden="1" x14ac:dyDescent="0.25">
      <c r="B218" s="11"/>
      <c r="C218" s="12"/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220"/>
      <c r="AK218" s="220"/>
      <c r="AL218" s="220"/>
      <c r="AM218" s="220"/>
      <c r="AN218" s="220"/>
      <c r="AO218" s="220"/>
      <c r="AP218" s="220"/>
      <c r="AQ218" s="220"/>
      <c r="AR218" s="220"/>
      <c r="AS218" s="220"/>
      <c r="AT218" s="220"/>
      <c r="AU218" s="220"/>
      <c r="AV218" s="220"/>
      <c r="AW218" s="220"/>
      <c r="AX218" s="220"/>
      <c r="AY218" s="220"/>
      <c r="AZ218" s="220"/>
      <c r="BA218" s="220"/>
      <c r="BB218" s="220"/>
      <c r="BC218" s="220"/>
      <c r="BD218" s="220"/>
      <c r="BE218" s="220"/>
      <c r="BF218" s="220"/>
      <c r="BG218" s="220"/>
      <c r="BH218" s="220"/>
    </row>
    <row r="219" spans="2:60" s="6" customFormat="1" hidden="1" x14ac:dyDescent="0.2">
      <c r="B219" s="44"/>
      <c r="C219" s="13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  <c r="Y219" s="221"/>
      <c r="Z219" s="221"/>
      <c r="AA219" s="221"/>
      <c r="AB219" s="221"/>
      <c r="AC219" s="221"/>
      <c r="AD219" s="221"/>
      <c r="AE219" s="221"/>
      <c r="AF219" s="221"/>
      <c r="AG219" s="221"/>
      <c r="AH219" s="221"/>
      <c r="AI219" s="221"/>
      <c r="AJ219" s="221"/>
      <c r="AK219" s="221"/>
      <c r="AL219" s="221"/>
      <c r="AM219" s="221"/>
      <c r="AN219" s="221"/>
      <c r="AO219" s="221"/>
      <c r="AP219" s="221"/>
      <c r="AQ219" s="221"/>
      <c r="AR219" s="221"/>
      <c r="AS219" s="221"/>
      <c r="AT219" s="221"/>
      <c r="AU219" s="221"/>
      <c r="AV219" s="221"/>
      <c r="AW219" s="221"/>
      <c r="AX219" s="221"/>
      <c r="AY219" s="221"/>
      <c r="AZ219" s="221"/>
      <c r="BA219" s="221"/>
      <c r="BB219" s="221"/>
      <c r="BC219" s="221"/>
      <c r="BD219" s="221"/>
      <c r="BE219" s="221"/>
      <c r="BF219" s="221"/>
      <c r="BG219" s="221"/>
      <c r="BH219" s="221"/>
    </row>
    <row r="220" spans="2:60" s="6" customFormat="1" hidden="1" x14ac:dyDescent="0.2">
      <c r="B220" s="44"/>
      <c r="C220" s="13"/>
      <c r="D220" s="221"/>
      <c r="E220" s="221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21"/>
      <c r="Y220" s="221"/>
      <c r="Z220" s="221"/>
      <c r="AA220" s="221"/>
      <c r="AB220" s="221"/>
      <c r="AC220" s="221"/>
      <c r="AD220" s="221"/>
      <c r="AE220" s="221"/>
      <c r="AF220" s="221"/>
      <c r="AG220" s="221"/>
      <c r="AH220" s="221"/>
      <c r="AI220" s="221"/>
      <c r="AJ220" s="221"/>
      <c r="AK220" s="221"/>
      <c r="AL220" s="221"/>
      <c r="AM220" s="221"/>
      <c r="AN220" s="221"/>
      <c r="AO220" s="221"/>
      <c r="AP220" s="221"/>
      <c r="AQ220" s="221"/>
      <c r="AR220" s="221"/>
      <c r="AS220" s="221"/>
      <c r="AT220" s="221"/>
      <c r="AU220" s="221"/>
      <c r="AV220" s="221"/>
      <c r="AW220" s="221"/>
      <c r="AX220" s="221"/>
      <c r="AY220" s="221"/>
      <c r="AZ220" s="221"/>
      <c r="BA220" s="221"/>
      <c r="BB220" s="221"/>
      <c r="BC220" s="221"/>
      <c r="BD220" s="221"/>
      <c r="BE220" s="221"/>
      <c r="BF220" s="221"/>
      <c r="BG220" s="221"/>
      <c r="BH220" s="221"/>
    </row>
    <row r="221" spans="2:60" s="6" customFormat="1" ht="18.75" hidden="1" customHeight="1" x14ac:dyDescent="0.2">
      <c r="B221" s="483"/>
      <c r="C221" s="484"/>
      <c r="D221" s="484"/>
      <c r="E221" s="484"/>
      <c r="F221" s="484"/>
      <c r="G221" s="484"/>
      <c r="H221" s="484"/>
      <c r="I221" s="484"/>
      <c r="J221" s="484"/>
      <c r="K221" s="484"/>
      <c r="L221" s="484"/>
      <c r="M221" s="484"/>
      <c r="N221" s="484"/>
      <c r="O221" s="484"/>
      <c r="P221" s="484"/>
      <c r="Q221" s="484"/>
      <c r="R221" s="484"/>
      <c r="S221" s="485"/>
      <c r="T221" s="483"/>
      <c r="U221" s="484"/>
      <c r="V221" s="484"/>
      <c r="W221" s="484"/>
      <c r="X221" s="484"/>
      <c r="Y221" s="484"/>
      <c r="Z221" s="484"/>
      <c r="AA221" s="484"/>
      <c r="AB221" s="484"/>
      <c r="AC221" s="484"/>
      <c r="AD221" s="484"/>
      <c r="AE221" s="484"/>
      <c r="AF221" s="484"/>
      <c r="AG221" s="484"/>
      <c r="AH221" s="484"/>
      <c r="AI221" s="484"/>
      <c r="AJ221" s="484"/>
      <c r="AK221" s="485"/>
      <c r="AL221" s="483"/>
      <c r="AM221" s="484"/>
      <c r="AN221" s="484"/>
      <c r="AO221" s="484"/>
      <c r="AP221" s="484"/>
      <c r="AQ221" s="484"/>
      <c r="AR221" s="484"/>
      <c r="AS221" s="484"/>
      <c r="AT221" s="484"/>
      <c r="AU221" s="484"/>
      <c r="AV221" s="484"/>
      <c r="AW221" s="484"/>
      <c r="AX221" s="484"/>
      <c r="AY221" s="484"/>
      <c r="AZ221" s="484"/>
      <c r="BA221" s="484"/>
      <c r="BB221" s="484"/>
      <c r="BC221" s="485"/>
      <c r="BD221" s="483"/>
      <c r="BE221" s="484"/>
      <c r="BF221" s="484"/>
      <c r="BG221" s="484"/>
      <c r="BH221" s="484"/>
    </row>
    <row r="222" spans="2:60" s="6" customFormat="1" ht="15" hidden="1" x14ac:dyDescent="0.25">
      <c r="B222" s="34"/>
      <c r="C222" s="35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</row>
    <row r="223" spans="2:60" s="5" customFormat="1" ht="15" hidden="1" x14ac:dyDescent="0.25">
      <c r="B223" s="11"/>
      <c r="C223" s="12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0"/>
      <c r="AW223" s="220"/>
      <c r="AX223" s="220"/>
      <c r="AY223" s="220"/>
      <c r="AZ223" s="220"/>
      <c r="BA223" s="220"/>
      <c r="BB223" s="220"/>
      <c r="BC223" s="220"/>
      <c r="BD223" s="220"/>
      <c r="BE223" s="220"/>
      <c r="BF223" s="220"/>
      <c r="BG223" s="220"/>
      <c r="BH223" s="220"/>
    </row>
    <row r="224" spans="2:60" s="6" customFormat="1" hidden="1" x14ac:dyDescent="0.2">
      <c r="B224" s="44"/>
      <c r="C224" s="13"/>
      <c r="D224" s="221"/>
      <c r="E224" s="221"/>
      <c r="F224" s="221"/>
      <c r="G224" s="221"/>
      <c r="H224" s="221"/>
      <c r="I224" s="221"/>
      <c r="J224" s="221"/>
      <c r="K224" s="221"/>
      <c r="L224" s="221"/>
      <c r="M224" s="221"/>
      <c r="N224" s="221"/>
      <c r="O224" s="221"/>
      <c r="P224" s="221"/>
      <c r="Q224" s="221"/>
      <c r="R224" s="221"/>
      <c r="S224" s="221"/>
      <c r="T224" s="221"/>
      <c r="U224" s="221"/>
      <c r="V224" s="221"/>
      <c r="W224" s="221"/>
      <c r="X224" s="221"/>
      <c r="Y224" s="221"/>
      <c r="Z224" s="221"/>
      <c r="AA224" s="221"/>
      <c r="AB224" s="221"/>
      <c r="AC224" s="221"/>
      <c r="AD224" s="221"/>
      <c r="AE224" s="221"/>
      <c r="AF224" s="221"/>
      <c r="AG224" s="221"/>
      <c r="AH224" s="221"/>
      <c r="AI224" s="221"/>
      <c r="AJ224" s="221"/>
      <c r="AK224" s="221"/>
      <c r="AL224" s="221"/>
      <c r="AM224" s="221"/>
      <c r="AN224" s="221"/>
      <c r="AO224" s="221"/>
      <c r="AP224" s="221"/>
      <c r="AQ224" s="221"/>
      <c r="AR224" s="221"/>
      <c r="AS224" s="221"/>
      <c r="AT224" s="221"/>
      <c r="AU224" s="221"/>
      <c r="AV224" s="221"/>
      <c r="AW224" s="221"/>
      <c r="AX224" s="221"/>
      <c r="AY224" s="221"/>
      <c r="AZ224" s="221"/>
      <c r="BA224" s="221"/>
      <c r="BB224" s="221"/>
      <c r="BC224" s="221"/>
      <c r="BD224" s="221"/>
      <c r="BE224" s="221"/>
      <c r="BF224" s="221"/>
      <c r="BG224" s="221"/>
      <c r="BH224" s="221"/>
    </row>
    <row r="225" spans="2:60" s="6" customFormat="1" hidden="1" x14ac:dyDescent="0.2">
      <c r="B225" s="44"/>
      <c r="C225" s="13"/>
      <c r="D225" s="221"/>
      <c r="E225" s="221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21"/>
      <c r="Z225" s="221"/>
      <c r="AA225" s="221"/>
      <c r="AB225" s="221"/>
      <c r="AC225" s="221"/>
      <c r="AD225" s="221"/>
      <c r="AE225" s="221"/>
      <c r="AF225" s="221"/>
      <c r="AG225" s="221"/>
      <c r="AH225" s="221"/>
      <c r="AI225" s="221"/>
      <c r="AJ225" s="221"/>
      <c r="AK225" s="221"/>
      <c r="AL225" s="221"/>
      <c r="AM225" s="221"/>
      <c r="AN225" s="221"/>
      <c r="AO225" s="221"/>
      <c r="AP225" s="221"/>
      <c r="AQ225" s="221"/>
      <c r="AR225" s="221"/>
      <c r="AS225" s="221"/>
      <c r="AT225" s="221"/>
      <c r="AU225" s="221"/>
      <c r="AV225" s="221"/>
      <c r="AW225" s="221"/>
      <c r="AX225" s="221"/>
      <c r="AY225" s="221"/>
      <c r="AZ225" s="221"/>
      <c r="BA225" s="221"/>
      <c r="BB225" s="221"/>
      <c r="BC225" s="221"/>
      <c r="BD225" s="221"/>
      <c r="BE225" s="221"/>
      <c r="BF225" s="221"/>
      <c r="BG225" s="221"/>
      <c r="BH225" s="221"/>
    </row>
    <row r="226" spans="2:60" s="5" customFormat="1" ht="15" hidden="1" x14ac:dyDescent="0.25">
      <c r="B226" s="11"/>
      <c r="C226" s="12"/>
      <c r="D226" s="220"/>
      <c r="E226" s="220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0"/>
      <c r="AW226" s="220"/>
      <c r="AX226" s="220"/>
      <c r="AY226" s="220"/>
      <c r="AZ226" s="220"/>
      <c r="BA226" s="220"/>
      <c r="BB226" s="220"/>
      <c r="BC226" s="220"/>
      <c r="BD226" s="220"/>
      <c r="BE226" s="220"/>
      <c r="BF226" s="220"/>
      <c r="BG226" s="220"/>
      <c r="BH226" s="220"/>
    </row>
    <row r="227" spans="2:60" s="6" customFormat="1" ht="15" hidden="1" x14ac:dyDescent="0.25">
      <c r="B227" s="34"/>
      <c r="C227" s="35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</row>
    <row r="228" spans="2:60" s="5" customFormat="1" ht="15" hidden="1" x14ac:dyDescent="0.25">
      <c r="B228" s="11"/>
      <c r="C228" s="12"/>
      <c r="D228" s="220"/>
      <c r="E228" s="220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  <c r="AJ228" s="220"/>
      <c r="AK228" s="220"/>
      <c r="AL228" s="220"/>
      <c r="AM228" s="220"/>
      <c r="AN228" s="220"/>
      <c r="AO228" s="220"/>
      <c r="AP228" s="220"/>
      <c r="AQ228" s="220"/>
      <c r="AR228" s="220"/>
      <c r="AS228" s="220"/>
      <c r="AT228" s="220"/>
      <c r="AU228" s="220"/>
      <c r="AV228" s="220"/>
      <c r="AW228" s="220"/>
      <c r="AX228" s="220"/>
      <c r="AY228" s="220"/>
      <c r="AZ228" s="220"/>
      <c r="BA228" s="220"/>
      <c r="BB228" s="220"/>
      <c r="BC228" s="220"/>
      <c r="BD228" s="220"/>
      <c r="BE228" s="220"/>
      <c r="BF228" s="220"/>
      <c r="BG228" s="220"/>
      <c r="BH228" s="220"/>
    </row>
    <row r="229" spans="2:60" s="6" customFormat="1" hidden="1" x14ac:dyDescent="0.2">
      <c r="B229" s="44"/>
      <c r="C229" s="13"/>
      <c r="D229" s="221"/>
      <c r="E229" s="221"/>
      <c r="F229" s="221"/>
      <c r="G229" s="221"/>
      <c r="H229" s="221"/>
      <c r="I229" s="221"/>
      <c r="J229" s="221"/>
      <c r="K229" s="221"/>
      <c r="L229" s="221"/>
      <c r="M229" s="221"/>
      <c r="N229" s="221"/>
      <c r="O229" s="221"/>
      <c r="P229" s="221"/>
      <c r="Q229" s="221"/>
      <c r="R229" s="221"/>
      <c r="S229" s="221"/>
      <c r="T229" s="221"/>
      <c r="U229" s="221"/>
      <c r="V229" s="221"/>
      <c r="W229" s="221"/>
      <c r="X229" s="221"/>
      <c r="Y229" s="221"/>
      <c r="Z229" s="221"/>
      <c r="AA229" s="221"/>
      <c r="AB229" s="221"/>
      <c r="AC229" s="221"/>
      <c r="AD229" s="221"/>
      <c r="AE229" s="221"/>
      <c r="AF229" s="221"/>
      <c r="AG229" s="221"/>
      <c r="AH229" s="221"/>
      <c r="AI229" s="221"/>
      <c r="AJ229" s="221"/>
      <c r="AK229" s="221"/>
      <c r="AL229" s="221"/>
      <c r="AM229" s="221"/>
      <c r="AN229" s="221"/>
      <c r="AO229" s="221"/>
      <c r="AP229" s="221"/>
      <c r="AQ229" s="221"/>
      <c r="AR229" s="221"/>
      <c r="AS229" s="221"/>
      <c r="AT229" s="221"/>
      <c r="AU229" s="221"/>
      <c r="AV229" s="221"/>
      <c r="AW229" s="221"/>
      <c r="AX229" s="221"/>
      <c r="AY229" s="221"/>
      <c r="AZ229" s="221"/>
      <c r="BA229" s="221"/>
      <c r="BB229" s="221"/>
      <c r="BC229" s="221"/>
      <c r="BD229" s="221"/>
      <c r="BE229" s="221"/>
      <c r="BF229" s="221"/>
      <c r="BG229" s="221"/>
      <c r="BH229" s="221"/>
    </row>
    <row r="230" spans="2:60" s="6" customFormat="1" hidden="1" x14ac:dyDescent="0.2">
      <c r="B230" s="44"/>
      <c r="C230" s="13"/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1"/>
      <c r="Y230" s="221"/>
      <c r="Z230" s="221"/>
      <c r="AA230" s="221"/>
      <c r="AB230" s="221"/>
      <c r="AC230" s="221"/>
      <c r="AD230" s="221"/>
      <c r="AE230" s="221"/>
      <c r="AF230" s="221"/>
      <c r="AG230" s="221"/>
      <c r="AH230" s="221"/>
      <c r="AI230" s="221"/>
      <c r="AJ230" s="221"/>
      <c r="AK230" s="221"/>
      <c r="AL230" s="221"/>
      <c r="AM230" s="221"/>
      <c r="AN230" s="221"/>
      <c r="AO230" s="221"/>
      <c r="AP230" s="221"/>
      <c r="AQ230" s="221"/>
      <c r="AR230" s="221"/>
      <c r="AS230" s="221"/>
      <c r="AT230" s="221"/>
      <c r="AU230" s="221"/>
      <c r="AV230" s="221"/>
      <c r="AW230" s="221"/>
      <c r="AX230" s="221"/>
      <c r="AY230" s="221"/>
      <c r="AZ230" s="221"/>
      <c r="BA230" s="221"/>
      <c r="BB230" s="221"/>
      <c r="BC230" s="221"/>
      <c r="BD230" s="221"/>
      <c r="BE230" s="221"/>
      <c r="BF230" s="221"/>
      <c r="BG230" s="221"/>
      <c r="BH230" s="221"/>
    </row>
    <row r="231" spans="2:60" s="6" customFormat="1" ht="15" hidden="1" x14ac:dyDescent="0.25">
      <c r="B231" s="34"/>
      <c r="C231" s="35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</row>
    <row r="232" spans="2:60" s="5" customFormat="1" ht="15" hidden="1" x14ac:dyDescent="0.25">
      <c r="B232" s="11"/>
      <c r="C232" s="12"/>
      <c r="D232" s="220"/>
      <c r="E232" s="220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0"/>
      <c r="AK232" s="220"/>
      <c r="AL232" s="220"/>
      <c r="AM232" s="220"/>
      <c r="AN232" s="220"/>
      <c r="AO232" s="220"/>
      <c r="AP232" s="220"/>
      <c r="AQ232" s="220"/>
      <c r="AR232" s="220"/>
      <c r="AS232" s="220"/>
      <c r="AT232" s="220"/>
      <c r="AU232" s="220"/>
      <c r="AV232" s="220"/>
      <c r="AW232" s="220"/>
      <c r="AX232" s="220"/>
      <c r="AY232" s="220"/>
      <c r="AZ232" s="220"/>
      <c r="BA232" s="220"/>
      <c r="BB232" s="220"/>
      <c r="BC232" s="220"/>
      <c r="BD232" s="220"/>
      <c r="BE232" s="220"/>
      <c r="BF232" s="220"/>
      <c r="BG232" s="220"/>
      <c r="BH232" s="220"/>
    </row>
    <row r="233" spans="2:60" s="6" customFormat="1" hidden="1" x14ac:dyDescent="0.2">
      <c r="B233" s="44"/>
      <c r="C233" s="13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21"/>
      <c r="Y233" s="221"/>
      <c r="Z233" s="221"/>
      <c r="AA233" s="221"/>
      <c r="AB233" s="221"/>
      <c r="AC233" s="221"/>
      <c r="AD233" s="221"/>
      <c r="AE233" s="221"/>
      <c r="AF233" s="221"/>
      <c r="AG233" s="221"/>
      <c r="AH233" s="221"/>
      <c r="AI233" s="221"/>
      <c r="AJ233" s="221"/>
      <c r="AK233" s="221"/>
      <c r="AL233" s="221"/>
      <c r="AM233" s="221"/>
      <c r="AN233" s="221"/>
      <c r="AO233" s="221"/>
      <c r="AP233" s="221"/>
      <c r="AQ233" s="221"/>
      <c r="AR233" s="221"/>
      <c r="AS233" s="221"/>
      <c r="AT233" s="221"/>
      <c r="AU233" s="221"/>
      <c r="AV233" s="221"/>
      <c r="AW233" s="221"/>
      <c r="AX233" s="221"/>
      <c r="AY233" s="221"/>
      <c r="AZ233" s="221"/>
      <c r="BA233" s="221"/>
      <c r="BB233" s="221"/>
      <c r="BC233" s="221"/>
      <c r="BD233" s="221"/>
      <c r="BE233" s="221"/>
      <c r="BF233" s="221"/>
      <c r="BG233" s="221"/>
      <c r="BH233" s="221"/>
    </row>
    <row r="234" spans="2:60" s="6" customFormat="1" hidden="1" x14ac:dyDescent="0.2">
      <c r="B234" s="44"/>
      <c r="C234" s="13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  <c r="AA234" s="221"/>
      <c r="AB234" s="221"/>
      <c r="AC234" s="221"/>
      <c r="AD234" s="221"/>
      <c r="AE234" s="221"/>
      <c r="AF234" s="221"/>
      <c r="AG234" s="221"/>
      <c r="AH234" s="221"/>
      <c r="AI234" s="221"/>
      <c r="AJ234" s="221"/>
      <c r="AK234" s="221"/>
      <c r="AL234" s="221"/>
      <c r="AM234" s="221"/>
      <c r="AN234" s="221"/>
      <c r="AO234" s="221"/>
      <c r="AP234" s="221"/>
      <c r="AQ234" s="221"/>
      <c r="AR234" s="221"/>
      <c r="AS234" s="221"/>
      <c r="AT234" s="221"/>
      <c r="AU234" s="221"/>
      <c r="AV234" s="221"/>
      <c r="AW234" s="221"/>
      <c r="AX234" s="221"/>
      <c r="AY234" s="221"/>
      <c r="AZ234" s="221"/>
      <c r="BA234" s="221"/>
      <c r="BB234" s="221"/>
      <c r="BC234" s="221"/>
      <c r="BD234" s="221"/>
      <c r="BE234" s="221"/>
      <c r="BF234" s="221"/>
      <c r="BG234" s="221"/>
      <c r="BH234" s="221"/>
    </row>
    <row r="235" spans="2:60" s="6" customFormat="1" ht="15" hidden="1" x14ac:dyDescent="0.25">
      <c r="B235" s="34"/>
      <c r="C235" s="35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</row>
    <row r="236" spans="2:60" s="6" customFormat="1" hidden="1" x14ac:dyDescent="0.2">
      <c r="B236" s="44"/>
      <c r="C236" s="45"/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21"/>
      <c r="Y236" s="221"/>
      <c r="Z236" s="221"/>
      <c r="AA236" s="221"/>
      <c r="AB236" s="221"/>
      <c r="AC236" s="221"/>
      <c r="AD236" s="221"/>
      <c r="AE236" s="221"/>
      <c r="AF236" s="221"/>
      <c r="AG236" s="221"/>
      <c r="AH236" s="221"/>
      <c r="AI236" s="221"/>
      <c r="AJ236" s="221"/>
      <c r="AK236" s="221"/>
      <c r="AL236" s="221"/>
      <c r="AM236" s="221"/>
      <c r="AN236" s="221"/>
      <c r="AO236" s="221"/>
      <c r="AP236" s="221"/>
      <c r="AQ236" s="221"/>
      <c r="AR236" s="221"/>
      <c r="AS236" s="221"/>
      <c r="AT236" s="221"/>
      <c r="AU236" s="221"/>
      <c r="AV236" s="221"/>
      <c r="AW236" s="221"/>
      <c r="AX236" s="221"/>
      <c r="AY236" s="221"/>
      <c r="AZ236" s="221"/>
      <c r="BA236" s="221"/>
      <c r="BB236" s="221"/>
      <c r="BC236" s="221"/>
      <c r="BD236" s="221"/>
      <c r="BE236" s="221"/>
      <c r="BF236" s="221"/>
      <c r="BG236" s="221"/>
      <c r="BH236" s="221"/>
    </row>
    <row r="237" spans="2:60" s="6" customFormat="1" hidden="1" x14ac:dyDescent="0.2">
      <c r="B237" s="44"/>
      <c r="C237" s="45"/>
      <c r="D237" s="221"/>
      <c r="E237" s="221"/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1"/>
      <c r="U237" s="221"/>
      <c r="V237" s="221"/>
      <c r="W237" s="221"/>
      <c r="X237" s="221"/>
      <c r="Y237" s="221"/>
      <c r="Z237" s="221"/>
      <c r="AA237" s="221"/>
      <c r="AB237" s="221"/>
      <c r="AC237" s="221"/>
      <c r="AD237" s="221"/>
      <c r="AE237" s="221"/>
      <c r="AF237" s="221"/>
      <c r="AG237" s="221"/>
      <c r="AH237" s="221"/>
      <c r="AI237" s="221"/>
      <c r="AJ237" s="221"/>
      <c r="AK237" s="221"/>
      <c r="AL237" s="221"/>
      <c r="AM237" s="221"/>
      <c r="AN237" s="221"/>
      <c r="AO237" s="221"/>
      <c r="AP237" s="221"/>
      <c r="AQ237" s="221"/>
      <c r="AR237" s="221"/>
      <c r="AS237" s="221"/>
      <c r="AT237" s="221"/>
      <c r="AU237" s="221"/>
      <c r="AV237" s="221"/>
      <c r="AW237" s="221"/>
      <c r="AX237" s="221"/>
      <c r="AY237" s="221"/>
      <c r="AZ237" s="221"/>
      <c r="BA237" s="221"/>
      <c r="BB237" s="221"/>
      <c r="BC237" s="221"/>
      <c r="BD237" s="221"/>
      <c r="BE237" s="221"/>
      <c r="BF237" s="221"/>
      <c r="BG237" s="221"/>
      <c r="BH237" s="221"/>
    </row>
    <row r="238" spans="2:60" s="6" customFormat="1" hidden="1" x14ac:dyDescent="0.2">
      <c r="B238" s="44"/>
      <c r="C238" s="45"/>
      <c r="D238" s="221"/>
      <c r="E238" s="221"/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221"/>
      <c r="U238" s="221"/>
      <c r="V238" s="221"/>
      <c r="W238" s="221"/>
      <c r="X238" s="221"/>
      <c r="Y238" s="221"/>
      <c r="Z238" s="221"/>
      <c r="AA238" s="221"/>
      <c r="AB238" s="221"/>
      <c r="AC238" s="221"/>
      <c r="AD238" s="221"/>
      <c r="AE238" s="221"/>
      <c r="AF238" s="221"/>
      <c r="AG238" s="221"/>
      <c r="AH238" s="221"/>
      <c r="AI238" s="221"/>
      <c r="AJ238" s="221"/>
      <c r="AK238" s="221"/>
      <c r="AL238" s="221"/>
      <c r="AM238" s="221"/>
      <c r="AN238" s="221"/>
      <c r="AO238" s="221"/>
      <c r="AP238" s="221"/>
      <c r="AQ238" s="221"/>
      <c r="AR238" s="221"/>
      <c r="AS238" s="221"/>
      <c r="AT238" s="221"/>
      <c r="AU238" s="221"/>
      <c r="AV238" s="221"/>
      <c r="AW238" s="221"/>
      <c r="AX238" s="221"/>
      <c r="AY238" s="221"/>
      <c r="AZ238" s="221"/>
      <c r="BA238" s="221"/>
      <c r="BB238" s="221"/>
      <c r="BC238" s="221"/>
      <c r="BD238" s="221"/>
      <c r="BE238" s="221"/>
      <c r="BF238" s="221"/>
      <c r="BG238" s="221"/>
      <c r="BH238" s="221"/>
    </row>
    <row r="239" spans="2:60" s="6" customFormat="1" hidden="1" x14ac:dyDescent="0.2">
      <c r="B239" s="44"/>
      <c r="C239" s="45"/>
      <c r="D239" s="221"/>
      <c r="E239" s="221"/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1"/>
      <c r="U239" s="221"/>
      <c r="V239" s="221"/>
      <c r="W239" s="221"/>
      <c r="X239" s="221"/>
      <c r="Y239" s="221"/>
      <c r="Z239" s="221"/>
      <c r="AA239" s="221"/>
      <c r="AB239" s="221"/>
      <c r="AC239" s="221"/>
      <c r="AD239" s="221"/>
      <c r="AE239" s="221"/>
      <c r="AF239" s="221"/>
      <c r="AG239" s="221"/>
      <c r="AH239" s="221"/>
      <c r="AI239" s="221"/>
      <c r="AJ239" s="221"/>
      <c r="AK239" s="221"/>
      <c r="AL239" s="221"/>
      <c r="AM239" s="221"/>
      <c r="AN239" s="221"/>
      <c r="AO239" s="221"/>
      <c r="AP239" s="221"/>
      <c r="AQ239" s="221"/>
      <c r="AR239" s="221"/>
      <c r="AS239" s="221"/>
      <c r="AT239" s="221"/>
      <c r="AU239" s="221"/>
      <c r="AV239" s="221"/>
      <c r="AW239" s="221"/>
      <c r="AX239" s="221"/>
      <c r="AY239" s="221"/>
      <c r="AZ239" s="221"/>
      <c r="BA239" s="221"/>
      <c r="BB239" s="221"/>
      <c r="BC239" s="221"/>
      <c r="BD239" s="221"/>
      <c r="BE239" s="221"/>
      <c r="BF239" s="221"/>
      <c r="BG239" s="221"/>
      <c r="BH239" s="221"/>
    </row>
    <row r="240" spans="2:60" s="6" customFormat="1" ht="15" hidden="1" x14ac:dyDescent="0.25">
      <c r="B240" s="34"/>
      <c r="C240" s="35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</row>
    <row r="241" spans="2:60" s="6" customFormat="1" hidden="1" x14ac:dyDescent="0.2">
      <c r="B241" s="44"/>
      <c r="C241" s="45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1"/>
      <c r="Y241" s="221"/>
      <c r="Z241" s="221"/>
      <c r="AA241" s="221"/>
      <c r="AB241" s="221"/>
      <c r="AC241" s="221"/>
      <c r="AD241" s="221"/>
      <c r="AE241" s="221"/>
      <c r="AF241" s="221"/>
      <c r="AG241" s="221"/>
      <c r="AH241" s="221"/>
      <c r="AI241" s="221"/>
      <c r="AJ241" s="221"/>
      <c r="AK241" s="221"/>
      <c r="AL241" s="221"/>
      <c r="AM241" s="221"/>
      <c r="AN241" s="221"/>
      <c r="AO241" s="221"/>
      <c r="AP241" s="221"/>
      <c r="AQ241" s="221"/>
      <c r="AR241" s="221"/>
      <c r="AS241" s="221"/>
      <c r="AT241" s="221"/>
      <c r="AU241" s="221"/>
      <c r="AV241" s="221"/>
      <c r="AW241" s="221"/>
      <c r="AX241" s="221"/>
      <c r="AY241" s="221"/>
      <c r="AZ241" s="221"/>
      <c r="BA241" s="221"/>
      <c r="BB241" s="221"/>
      <c r="BC241" s="221"/>
      <c r="BD241" s="221"/>
      <c r="BE241" s="221"/>
      <c r="BF241" s="221"/>
      <c r="BG241" s="221"/>
      <c r="BH241" s="221"/>
    </row>
    <row r="242" spans="2:60" s="6" customFormat="1" hidden="1" x14ac:dyDescent="0.2">
      <c r="B242" s="44"/>
      <c r="C242" s="45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21"/>
      <c r="V242" s="221"/>
      <c r="W242" s="221"/>
      <c r="X242" s="221"/>
      <c r="Y242" s="221"/>
      <c r="Z242" s="221"/>
      <c r="AA242" s="221"/>
      <c r="AB242" s="221"/>
      <c r="AC242" s="221"/>
      <c r="AD242" s="221"/>
      <c r="AE242" s="221"/>
      <c r="AF242" s="221"/>
      <c r="AG242" s="221"/>
      <c r="AH242" s="221"/>
      <c r="AI242" s="221"/>
      <c r="AJ242" s="221"/>
      <c r="AK242" s="221"/>
      <c r="AL242" s="221"/>
      <c r="AM242" s="221"/>
      <c r="AN242" s="221"/>
      <c r="AO242" s="221"/>
      <c r="AP242" s="221"/>
      <c r="AQ242" s="221"/>
      <c r="AR242" s="221"/>
      <c r="AS242" s="221"/>
      <c r="AT242" s="221"/>
      <c r="AU242" s="221"/>
      <c r="AV242" s="221"/>
      <c r="AW242" s="221"/>
      <c r="AX242" s="221"/>
      <c r="AY242" s="221"/>
      <c r="AZ242" s="221"/>
      <c r="BA242" s="221"/>
      <c r="BB242" s="221"/>
      <c r="BC242" s="221"/>
      <c r="BD242" s="221"/>
      <c r="BE242" s="221"/>
      <c r="BF242" s="221"/>
      <c r="BG242" s="221"/>
      <c r="BH242" s="221"/>
    </row>
    <row r="243" spans="2:60" s="6" customFormat="1" hidden="1" x14ac:dyDescent="0.2">
      <c r="B243" s="44"/>
      <c r="C243" s="45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21"/>
      <c r="U243" s="221"/>
      <c r="V243" s="221"/>
      <c r="W243" s="221"/>
      <c r="X243" s="221"/>
      <c r="Y243" s="221"/>
      <c r="Z243" s="221"/>
      <c r="AA243" s="221"/>
      <c r="AB243" s="221"/>
      <c r="AC243" s="221"/>
      <c r="AD243" s="221"/>
      <c r="AE243" s="221"/>
      <c r="AF243" s="221"/>
      <c r="AG243" s="221"/>
      <c r="AH243" s="221"/>
      <c r="AI243" s="221"/>
      <c r="AJ243" s="221"/>
      <c r="AK243" s="221"/>
      <c r="AL243" s="221"/>
      <c r="AM243" s="221"/>
      <c r="AN243" s="221"/>
      <c r="AO243" s="221"/>
      <c r="AP243" s="221"/>
      <c r="AQ243" s="221"/>
      <c r="AR243" s="221"/>
      <c r="AS243" s="221"/>
      <c r="AT243" s="221"/>
      <c r="AU243" s="221"/>
      <c r="AV243" s="221"/>
      <c r="AW243" s="221"/>
      <c r="AX243" s="221"/>
      <c r="AY243" s="221"/>
      <c r="AZ243" s="221"/>
      <c r="BA243" s="221"/>
      <c r="BB243" s="221"/>
      <c r="BC243" s="221"/>
      <c r="BD243" s="221"/>
      <c r="BE243" s="221"/>
      <c r="BF243" s="221"/>
      <c r="BG243" s="221"/>
      <c r="BH243" s="221"/>
    </row>
    <row r="244" spans="2:60" s="6" customFormat="1" hidden="1" x14ac:dyDescent="0.2">
      <c r="B244" s="44"/>
      <c r="C244" s="45"/>
      <c r="D244" s="221"/>
      <c r="E244" s="221"/>
      <c r="F244" s="221"/>
      <c r="G244" s="221"/>
      <c r="H244" s="221"/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21"/>
      <c r="U244" s="221"/>
      <c r="V244" s="221"/>
      <c r="W244" s="221"/>
      <c r="X244" s="221"/>
      <c r="Y244" s="221"/>
      <c r="Z244" s="221"/>
      <c r="AA244" s="221"/>
      <c r="AB244" s="221"/>
      <c r="AC244" s="221"/>
      <c r="AD244" s="221"/>
      <c r="AE244" s="221"/>
      <c r="AF244" s="221"/>
      <c r="AG244" s="221"/>
      <c r="AH244" s="221"/>
      <c r="AI244" s="221"/>
      <c r="AJ244" s="221"/>
      <c r="AK244" s="221"/>
      <c r="AL244" s="221"/>
      <c r="AM244" s="221"/>
      <c r="AN244" s="221"/>
      <c r="AO244" s="221"/>
      <c r="AP244" s="221"/>
      <c r="AQ244" s="221"/>
      <c r="AR244" s="221"/>
      <c r="AS244" s="221"/>
      <c r="AT244" s="221"/>
      <c r="AU244" s="221"/>
      <c r="AV244" s="221"/>
      <c r="AW244" s="221"/>
      <c r="AX244" s="221"/>
      <c r="AY244" s="221"/>
      <c r="AZ244" s="221"/>
      <c r="BA244" s="221"/>
      <c r="BB244" s="221"/>
      <c r="BC244" s="221"/>
      <c r="BD244" s="221"/>
      <c r="BE244" s="221"/>
      <c r="BF244" s="221"/>
      <c r="BG244" s="221"/>
      <c r="BH244" s="221"/>
    </row>
    <row r="245" spans="2:60" s="6" customFormat="1" ht="15" hidden="1" x14ac:dyDescent="0.25">
      <c r="B245" s="34"/>
      <c r="C245" s="35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</row>
    <row r="246" spans="2:60" s="6" customFormat="1" hidden="1" x14ac:dyDescent="0.2">
      <c r="B246" s="44"/>
      <c r="C246" s="45"/>
      <c r="D246" s="221"/>
      <c r="E246" s="221"/>
      <c r="F246" s="221"/>
      <c r="G246" s="221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221"/>
      <c r="U246" s="221"/>
      <c r="V246" s="221"/>
      <c r="W246" s="221"/>
      <c r="X246" s="221"/>
      <c r="Y246" s="221"/>
      <c r="Z246" s="221"/>
      <c r="AA246" s="221"/>
      <c r="AB246" s="221"/>
      <c r="AC246" s="221"/>
      <c r="AD246" s="221"/>
      <c r="AE246" s="221"/>
      <c r="AF246" s="221"/>
      <c r="AG246" s="221"/>
      <c r="AH246" s="221"/>
      <c r="AI246" s="221"/>
      <c r="AJ246" s="221"/>
      <c r="AK246" s="221"/>
      <c r="AL246" s="221"/>
      <c r="AM246" s="221"/>
      <c r="AN246" s="221"/>
      <c r="AO246" s="221"/>
      <c r="AP246" s="221"/>
      <c r="AQ246" s="221"/>
      <c r="AR246" s="221"/>
      <c r="AS246" s="221"/>
      <c r="AT246" s="221"/>
      <c r="AU246" s="221"/>
      <c r="AV246" s="221"/>
      <c r="AW246" s="221"/>
      <c r="AX246" s="221"/>
      <c r="AY246" s="221"/>
      <c r="AZ246" s="221"/>
      <c r="BA246" s="221"/>
      <c r="BB246" s="221"/>
      <c r="BC246" s="221"/>
      <c r="BD246" s="221"/>
      <c r="BE246" s="221"/>
      <c r="BF246" s="221"/>
      <c r="BG246" s="221"/>
      <c r="BH246" s="221"/>
    </row>
    <row r="247" spans="2:60" s="6" customFormat="1" hidden="1" x14ac:dyDescent="0.2">
      <c r="B247" s="44"/>
      <c r="C247" s="45"/>
      <c r="D247" s="221"/>
      <c r="E247" s="221"/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1"/>
      <c r="U247" s="221"/>
      <c r="V247" s="221"/>
      <c r="W247" s="221"/>
      <c r="X247" s="221"/>
      <c r="Y247" s="221"/>
      <c r="Z247" s="221"/>
      <c r="AA247" s="221"/>
      <c r="AB247" s="221"/>
      <c r="AC247" s="221"/>
      <c r="AD247" s="221"/>
      <c r="AE247" s="221"/>
      <c r="AF247" s="221"/>
      <c r="AG247" s="221"/>
      <c r="AH247" s="221"/>
      <c r="AI247" s="221"/>
      <c r="AJ247" s="221"/>
      <c r="AK247" s="221"/>
      <c r="AL247" s="221"/>
      <c r="AM247" s="221"/>
      <c r="AN247" s="221"/>
      <c r="AO247" s="221"/>
      <c r="AP247" s="221"/>
      <c r="AQ247" s="221"/>
      <c r="AR247" s="221"/>
      <c r="AS247" s="221"/>
      <c r="AT247" s="221"/>
      <c r="AU247" s="221"/>
      <c r="AV247" s="221"/>
      <c r="AW247" s="221"/>
      <c r="AX247" s="221"/>
      <c r="AY247" s="221"/>
      <c r="AZ247" s="221"/>
      <c r="BA247" s="221"/>
      <c r="BB247" s="221"/>
      <c r="BC247" s="221"/>
      <c r="BD247" s="221"/>
      <c r="BE247" s="221"/>
      <c r="BF247" s="221"/>
      <c r="BG247" s="221"/>
      <c r="BH247" s="221"/>
    </row>
    <row r="248" spans="2:60" s="6" customFormat="1" hidden="1" x14ac:dyDescent="0.2">
      <c r="B248" s="44"/>
      <c r="C248" s="45"/>
      <c r="D248" s="221"/>
      <c r="E248" s="221"/>
      <c r="F248" s="221"/>
      <c r="G248" s="221"/>
      <c r="H248" s="221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  <c r="T248" s="221"/>
      <c r="U248" s="221"/>
      <c r="V248" s="221"/>
      <c r="W248" s="221"/>
      <c r="X248" s="221"/>
      <c r="Y248" s="221"/>
      <c r="Z248" s="221"/>
      <c r="AA248" s="221"/>
      <c r="AB248" s="221"/>
      <c r="AC248" s="221"/>
      <c r="AD248" s="221"/>
      <c r="AE248" s="221"/>
      <c r="AF248" s="221"/>
      <c r="AG248" s="221"/>
      <c r="AH248" s="221"/>
      <c r="AI248" s="221"/>
      <c r="AJ248" s="221"/>
      <c r="AK248" s="221"/>
      <c r="AL248" s="221"/>
      <c r="AM248" s="221"/>
      <c r="AN248" s="221"/>
      <c r="AO248" s="221"/>
      <c r="AP248" s="221"/>
      <c r="AQ248" s="221"/>
      <c r="AR248" s="221"/>
      <c r="AS248" s="221"/>
      <c r="AT248" s="221"/>
      <c r="AU248" s="221"/>
      <c r="AV248" s="221"/>
      <c r="AW248" s="221"/>
      <c r="AX248" s="221"/>
      <c r="AY248" s="221"/>
      <c r="AZ248" s="221"/>
      <c r="BA248" s="221"/>
      <c r="BB248" s="221"/>
      <c r="BC248" s="221"/>
      <c r="BD248" s="221"/>
      <c r="BE248" s="221"/>
      <c r="BF248" s="221"/>
      <c r="BG248" s="221"/>
      <c r="BH248" s="221"/>
    </row>
    <row r="249" spans="2:60" s="6" customFormat="1" hidden="1" x14ac:dyDescent="0.2">
      <c r="B249" s="44"/>
      <c r="C249" s="45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221"/>
      <c r="U249" s="221"/>
      <c r="V249" s="221"/>
      <c r="W249" s="221"/>
      <c r="X249" s="221"/>
      <c r="Y249" s="221"/>
      <c r="Z249" s="221"/>
      <c r="AA249" s="221"/>
      <c r="AB249" s="221"/>
      <c r="AC249" s="221"/>
      <c r="AD249" s="221"/>
      <c r="AE249" s="221"/>
      <c r="AF249" s="221"/>
      <c r="AG249" s="221"/>
      <c r="AH249" s="221"/>
      <c r="AI249" s="221"/>
      <c r="AJ249" s="221"/>
      <c r="AK249" s="221"/>
      <c r="AL249" s="221"/>
      <c r="AM249" s="221"/>
      <c r="AN249" s="221"/>
      <c r="AO249" s="221"/>
      <c r="AP249" s="221"/>
      <c r="AQ249" s="221"/>
      <c r="AR249" s="221"/>
      <c r="AS249" s="221"/>
      <c r="AT249" s="221"/>
      <c r="AU249" s="221"/>
      <c r="AV249" s="221"/>
      <c r="AW249" s="221"/>
      <c r="AX249" s="221"/>
      <c r="AY249" s="221"/>
      <c r="AZ249" s="221"/>
      <c r="BA249" s="221"/>
      <c r="BB249" s="221"/>
      <c r="BC249" s="221"/>
      <c r="BD249" s="221"/>
      <c r="BE249" s="221"/>
      <c r="BF249" s="221"/>
      <c r="BG249" s="221"/>
      <c r="BH249" s="221"/>
    </row>
    <row r="250" spans="2:60" s="6" customFormat="1" ht="15" x14ac:dyDescent="0.25">
      <c r="B250" s="34" t="s">
        <v>52</v>
      </c>
      <c r="C250" s="35" t="str">
        <f>C146</f>
        <v>Эксплуатация остановочных пунктов</v>
      </c>
      <c r="D250" s="36"/>
      <c r="E250" s="36">
        <f>E251+E258+E261</f>
        <v>0</v>
      </c>
      <c r="F250" s="36">
        <f t="shared" ref="F250:BH250" si="94">F251+F258+F261</f>
        <v>0</v>
      </c>
      <c r="G250" s="36">
        <f t="shared" si="94"/>
        <v>20</v>
      </c>
      <c r="H250" s="36">
        <f t="shared" si="94"/>
        <v>48</v>
      </c>
      <c r="I250" s="36">
        <f t="shared" si="94"/>
        <v>48</v>
      </c>
      <c r="J250" s="36">
        <f t="shared" si="94"/>
        <v>48</v>
      </c>
      <c r="K250" s="36">
        <f t="shared" si="94"/>
        <v>48</v>
      </c>
      <c r="L250" s="36">
        <f t="shared" si="94"/>
        <v>48</v>
      </c>
      <c r="M250" s="36">
        <f t="shared" si="94"/>
        <v>48</v>
      </c>
      <c r="N250" s="36">
        <f t="shared" si="94"/>
        <v>48</v>
      </c>
      <c r="O250" s="36">
        <f t="shared" si="94"/>
        <v>48</v>
      </c>
      <c r="P250" s="36">
        <f t="shared" si="94"/>
        <v>48</v>
      </c>
      <c r="Q250" s="36">
        <f t="shared" si="94"/>
        <v>48</v>
      </c>
      <c r="R250" s="36">
        <f t="shared" si="94"/>
        <v>48</v>
      </c>
      <c r="S250" s="36">
        <f t="shared" si="94"/>
        <v>48</v>
      </c>
      <c r="T250" s="36">
        <f t="shared" si="94"/>
        <v>48</v>
      </c>
      <c r="U250" s="36">
        <f t="shared" si="94"/>
        <v>48</v>
      </c>
      <c r="V250" s="36">
        <f t="shared" si="94"/>
        <v>48</v>
      </c>
      <c r="W250" s="36">
        <f t="shared" si="94"/>
        <v>48</v>
      </c>
      <c r="X250" s="36">
        <f t="shared" si="94"/>
        <v>48</v>
      </c>
      <c r="Y250" s="36">
        <f t="shared" si="94"/>
        <v>48</v>
      </c>
      <c r="Z250" s="36">
        <f t="shared" si="94"/>
        <v>48</v>
      </c>
      <c r="AA250" s="36">
        <f t="shared" si="94"/>
        <v>48</v>
      </c>
      <c r="AB250" s="36">
        <f t="shared" si="94"/>
        <v>48</v>
      </c>
      <c r="AC250" s="36">
        <f t="shared" si="94"/>
        <v>48</v>
      </c>
      <c r="AD250" s="36">
        <f t="shared" si="94"/>
        <v>48</v>
      </c>
      <c r="AE250" s="36">
        <f t="shared" si="94"/>
        <v>48</v>
      </c>
      <c r="AF250" s="36">
        <f t="shared" si="94"/>
        <v>48</v>
      </c>
      <c r="AG250" s="36">
        <f t="shared" si="94"/>
        <v>48</v>
      </c>
      <c r="AH250" s="36">
        <f t="shared" si="94"/>
        <v>48</v>
      </c>
      <c r="AI250" s="36">
        <f t="shared" si="94"/>
        <v>48</v>
      </c>
      <c r="AJ250" s="36">
        <f t="shared" si="94"/>
        <v>48</v>
      </c>
      <c r="AK250" s="36">
        <f t="shared" si="94"/>
        <v>48</v>
      </c>
      <c r="AL250" s="36">
        <f t="shared" si="94"/>
        <v>48</v>
      </c>
      <c r="AM250" s="36">
        <f t="shared" si="94"/>
        <v>48</v>
      </c>
      <c r="AN250" s="36">
        <f t="shared" si="94"/>
        <v>48</v>
      </c>
      <c r="AO250" s="36">
        <f t="shared" si="94"/>
        <v>48</v>
      </c>
      <c r="AP250" s="36">
        <f t="shared" si="94"/>
        <v>48</v>
      </c>
      <c r="AQ250" s="36">
        <f t="shared" si="94"/>
        <v>48</v>
      </c>
      <c r="AR250" s="36">
        <f t="shared" si="94"/>
        <v>48</v>
      </c>
      <c r="AS250" s="36">
        <f t="shared" si="94"/>
        <v>48</v>
      </c>
      <c r="AT250" s="36">
        <f t="shared" si="94"/>
        <v>48</v>
      </c>
      <c r="AU250" s="36">
        <f t="shared" si="94"/>
        <v>0</v>
      </c>
      <c r="AV250" s="36">
        <f t="shared" si="94"/>
        <v>0</v>
      </c>
      <c r="AW250" s="36">
        <f t="shared" si="94"/>
        <v>0</v>
      </c>
      <c r="AX250" s="36">
        <f t="shared" si="94"/>
        <v>0</v>
      </c>
      <c r="AY250" s="36">
        <f t="shared" si="94"/>
        <v>0</v>
      </c>
      <c r="AZ250" s="36">
        <f t="shared" si="94"/>
        <v>0</v>
      </c>
      <c r="BA250" s="36">
        <f t="shared" si="94"/>
        <v>0</v>
      </c>
      <c r="BB250" s="36">
        <f t="shared" si="94"/>
        <v>0</v>
      </c>
      <c r="BC250" s="36">
        <f t="shared" si="94"/>
        <v>0</v>
      </c>
      <c r="BD250" s="36">
        <f t="shared" si="94"/>
        <v>0</v>
      </c>
      <c r="BE250" s="36">
        <f t="shared" si="94"/>
        <v>0</v>
      </c>
      <c r="BF250" s="36">
        <f t="shared" si="94"/>
        <v>0</v>
      </c>
      <c r="BG250" s="36">
        <f t="shared" si="94"/>
        <v>0</v>
      </c>
      <c r="BH250" s="36">
        <f t="shared" si="94"/>
        <v>0</v>
      </c>
    </row>
    <row r="251" spans="2:60" s="6" customFormat="1" ht="15" x14ac:dyDescent="0.25">
      <c r="B251" s="11" t="s">
        <v>27</v>
      </c>
      <c r="C251" s="12" t="str">
        <f>C147</f>
        <v>Остановочные пункты:</v>
      </c>
      <c r="D251" s="221"/>
      <c r="E251" s="221">
        <f>SUM(E252:E257)</f>
        <v>0</v>
      </c>
      <c r="F251" s="221">
        <f t="shared" ref="F251:BH251" si="95">SUM(F252:F257)</f>
        <v>0</v>
      </c>
      <c r="G251" s="221">
        <f t="shared" si="95"/>
        <v>20</v>
      </c>
      <c r="H251" s="221">
        <f>SUM(H252:H257)</f>
        <v>48</v>
      </c>
      <c r="I251" s="221">
        <f t="shared" si="95"/>
        <v>48</v>
      </c>
      <c r="J251" s="221">
        <f t="shared" si="95"/>
        <v>48</v>
      </c>
      <c r="K251" s="221">
        <f t="shared" si="95"/>
        <v>48</v>
      </c>
      <c r="L251" s="221">
        <f t="shared" si="95"/>
        <v>48</v>
      </c>
      <c r="M251" s="221">
        <f t="shared" si="95"/>
        <v>48</v>
      </c>
      <c r="N251" s="221">
        <f t="shared" si="95"/>
        <v>48</v>
      </c>
      <c r="O251" s="221">
        <f t="shared" si="95"/>
        <v>48</v>
      </c>
      <c r="P251" s="221">
        <f t="shared" si="95"/>
        <v>48</v>
      </c>
      <c r="Q251" s="221">
        <f t="shared" si="95"/>
        <v>48</v>
      </c>
      <c r="R251" s="221">
        <f t="shared" si="95"/>
        <v>48</v>
      </c>
      <c r="S251" s="221">
        <f t="shared" si="95"/>
        <v>48</v>
      </c>
      <c r="T251" s="221">
        <f t="shared" si="95"/>
        <v>48</v>
      </c>
      <c r="U251" s="221">
        <f t="shared" si="95"/>
        <v>48</v>
      </c>
      <c r="V251" s="221">
        <f t="shared" si="95"/>
        <v>48</v>
      </c>
      <c r="W251" s="221">
        <f t="shared" si="95"/>
        <v>48</v>
      </c>
      <c r="X251" s="221">
        <f t="shared" si="95"/>
        <v>48</v>
      </c>
      <c r="Y251" s="221">
        <f t="shared" si="95"/>
        <v>48</v>
      </c>
      <c r="Z251" s="221">
        <f t="shared" si="95"/>
        <v>48</v>
      </c>
      <c r="AA251" s="221">
        <f t="shared" si="95"/>
        <v>48</v>
      </c>
      <c r="AB251" s="221">
        <f t="shared" si="95"/>
        <v>48</v>
      </c>
      <c r="AC251" s="221">
        <f t="shared" si="95"/>
        <v>48</v>
      </c>
      <c r="AD251" s="221">
        <f t="shared" si="95"/>
        <v>48</v>
      </c>
      <c r="AE251" s="221">
        <f t="shared" si="95"/>
        <v>48</v>
      </c>
      <c r="AF251" s="221">
        <f t="shared" si="95"/>
        <v>48</v>
      </c>
      <c r="AG251" s="221">
        <f t="shared" si="95"/>
        <v>48</v>
      </c>
      <c r="AH251" s="221">
        <f t="shared" si="95"/>
        <v>48</v>
      </c>
      <c r="AI251" s="221">
        <f t="shared" si="95"/>
        <v>48</v>
      </c>
      <c r="AJ251" s="221">
        <f t="shared" si="95"/>
        <v>48</v>
      </c>
      <c r="AK251" s="221">
        <f t="shared" si="95"/>
        <v>48</v>
      </c>
      <c r="AL251" s="221">
        <f t="shared" si="95"/>
        <v>48</v>
      </c>
      <c r="AM251" s="221">
        <f t="shared" si="95"/>
        <v>48</v>
      </c>
      <c r="AN251" s="221">
        <f t="shared" si="95"/>
        <v>48</v>
      </c>
      <c r="AO251" s="221">
        <f t="shared" si="95"/>
        <v>48</v>
      </c>
      <c r="AP251" s="221">
        <f t="shared" si="95"/>
        <v>48</v>
      </c>
      <c r="AQ251" s="221">
        <f t="shared" si="95"/>
        <v>48</v>
      </c>
      <c r="AR251" s="221">
        <f t="shared" si="95"/>
        <v>48</v>
      </c>
      <c r="AS251" s="221">
        <f t="shared" si="95"/>
        <v>48</v>
      </c>
      <c r="AT251" s="221">
        <f t="shared" si="95"/>
        <v>48</v>
      </c>
      <c r="AU251" s="221">
        <f t="shared" si="95"/>
        <v>0</v>
      </c>
      <c r="AV251" s="221">
        <f t="shared" si="95"/>
        <v>0</v>
      </c>
      <c r="AW251" s="221">
        <f t="shared" si="95"/>
        <v>0</v>
      </c>
      <c r="AX251" s="221">
        <f t="shared" si="95"/>
        <v>0</v>
      </c>
      <c r="AY251" s="221">
        <f t="shared" si="95"/>
        <v>0</v>
      </c>
      <c r="AZ251" s="221">
        <f t="shared" si="95"/>
        <v>0</v>
      </c>
      <c r="BA251" s="221">
        <f t="shared" si="95"/>
        <v>0</v>
      </c>
      <c r="BB251" s="221">
        <f t="shared" si="95"/>
        <v>0</v>
      </c>
      <c r="BC251" s="221">
        <f t="shared" si="95"/>
        <v>0</v>
      </c>
      <c r="BD251" s="221">
        <f t="shared" si="95"/>
        <v>0</v>
      </c>
      <c r="BE251" s="221">
        <f t="shared" si="95"/>
        <v>0</v>
      </c>
      <c r="BF251" s="221">
        <f t="shared" si="95"/>
        <v>0</v>
      </c>
      <c r="BG251" s="221">
        <f t="shared" si="95"/>
        <v>0</v>
      </c>
      <c r="BH251" s="221">
        <f t="shared" si="95"/>
        <v>0</v>
      </c>
    </row>
    <row r="252" spans="2:60" s="6" customFormat="1" hidden="1" x14ac:dyDescent="0.2">
      <c r="B252" s="44"/>
      <c r="C252" s="13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  <c r="Z252" s="221"/>
      <c r="AA252" s="221"/>
      <c r="AB252" s="221"/>
      <c r="AC252" s="221"/>
      <c r="AD252" s="221"/>
      <c r="AE252" s="221"/>
      <c r="AF252" s="221"/>
      <c r="AG252" s="221"/>
      <c r="AH252" s="221"/>
      <c r="AI252" s="221"/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  <c r="AT252" s="221"/>
      <c r="AU252" s="221"/>
      <c r="AV252" s="221"/>
      <c r="AW252" s="221"/>
      <c r="AX252" s="221"/>
      <c r="AY252" s="221"/>
      <c r="AZ252" s="221"/>
      <c r="BA252" s="221"/>
      <c r="BB252" s="221"/>
      <c r="BC252" s="221"/>
      <c r="BD252" s="221"/>
      <c r="BE252" s="221"/>
      <c r="BF252" s="221"/>
      <c r="BG252" s="221"/>
      <c r="BH252" s="221"/>
    </row>
    <row r="253" spans="2:60" s="6" customFormat="1" hidden="1" x14ac:dyDescent="0.2">
      <c r="B253" s="44"/>
      <c r="C253" s="13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21"/>
      <c r="Y253" s="221"/>
      <c r="Z253" s="221"/>
      <c r="AA253" s="221"/>
      <c r="AB253" s="221"/>
      <c r="AC253" s="221"/>
      <c r="AD253" s="221"/>
      <c r="AE253" s="221"/>
      <c r="AF253" s="221"/>
      <c r="AG253" s="221"/>
      <c r="AH253" s="221"/>
      <c r="AI253" s="221"/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21"/>
      <c r="AU253" s="221"/>
      <c r="AV253" s="221"/>
      <c r="AW253" s="221"/>
      <c r="AX253" s="221"/>
      <c r="AY253" s="221"/>
      <c r="AZ253" s="221"/>
      <c r="BA253" s="221"/>
      <c r="BB253" s="221"/>
      <c r="BC253" s="221"/>
      <c r="BD253" s="221"/>
      <c r="BE253" s="221"/>
      <c r="BF253" s="221"/>
      <c r="BG253" s="221"/>
      <c r="BH253" s="221"/>
    </row>
    <row r="254" spans="2:60" s="6" customFormat="1" hidden="1" x14ac:dyDescent="0.2">
      <c r="B254" s="44"/>
      <c r="C254" s="13"/>
      <c r="D254" s="221"/>
      <c r="E254" s="221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21"/>
      <c r="X254" s="221"/>
      <c r="Y254" s="221"/>
      <c r="Z254" s="221"/>
      <c r="AA254" s="221"/>
      <c r="AB254" s="221"/>
      <c r="AC254" s="221"/>
      <c r="AD254" s="221"/>
      <c r="AE254" s="221"/>
      <c r="AF254" s="221"/>
      <c r="AG254" s="221"/>
      <c r="AH254" s="221"/>
      <c r="AI254" s="221"/>
      <c r="AJ254" s="221"/>
      <c r="AK254" s="221"/>
      <c r="AL254" s="221"/>
      <c r="AM254" s="221"/>
      <c r="AN254" s="221"/>
      <c r="AO254" s="221"/>
      <c r="AP254" s="221"/>
      <c r="AQ254" s="221"/>
      <c r="AR254" s="221"/>
      <c r="AS254" s="221"/>
      <c r="AT254" s="221"/>
      <c r="AU254" s="221"/>
      <c r="AV254" s="221"/>
      <c r="AW254" s="221"/>
      <c r="AX254" s="221"/>
      <c r="AY254" s="221"/>
      <c r="AZ254" s="221"/>
      <c r="BA254" s="221"/>
      <c r="BB254" s="221"/>
      <c r="BC254" s="221"/>
      <c r="BD254" s="221"/>
      <c r="BE254" s="221"/>
      <c r="BF254" s="221"/>
      <c r="BG254" s="221"/>
      <c r="BH254" s="221"/>
    </row>
    <row r="255" spans="2:60" s="6" customFormat="1" hidden="1" x14ac:dyDescent="0.2">
      <c r="B255" s="44"/>
      <c r="C255" s="13"/>
      <c r="D255" s="221"/>
      <c r="E255" s="221"/>
      <c r="F255" s="221"/>
      <c r="G255" s="221"/>
      <c r="H255" s="221"/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21"/>
      <c r="U255" s="221"/>
      <c r="V255" s="221"/>
      <c r="W255" s="221"/>
      <c r="X255" s="221"/>
      <c r="Y255" s="221"/>
      <c r="Z255" s="221"/>
      <c r="AA255" s="221"/>
      <c r="AB255" s="221"/>
      <c r="AC255" s="221"/>
      <c r="AD255" s="221"/>
      <c r="AE255" s="221"/>
      <c r="AF255" s="221"/>
      <c r="AG255" s="221"/>
      <c r="AH255" s="221"/>
      <c r="AI255" s="221"/>
      <c r="AJ255" s="221"/>
      <c r="AK255" s="221"/>
      <c r="AL255" s="221"/>
      <c r="AM255" s="221"/>
      <c r="AN255" s="221"/>
      <c r="AO255" s="221"/>
      <c r="AP255" s="221"/>
      <c r="AQ255" s="221"/>
      <c r="AR255" s="221"/>
      <c r="AS255" s="221"/>
      <c r="AT255" s="221"/>
      <c r="AU255" s="221"/>
      <c r="AV255" s="221"/>
      <c r="AW255" s="221"/>
      <c r="AX255" s="221"/>
      <c r="AY255" s="221"/>
      <c r="AZ255" s="221"/>
      <c r="BA255" s="221"/>
      <c r="BB255" s="221"/>
      <c r="BC255" s="221"/>
      <c r="BD255" s="221"/>
      <c r="BE255" s="221"/>
      <c r="BF255" s="221"/>
      <c r="BG255" s="221"/>
      <c r="BH255" s="221"/>
    </row>
    <row r="256" spans="2:60" s="6" customFormat="1" x14ac:dyDescent="0.2">
      <c r="B256" s="44" t="s">
        <v>68</v>
      </c>
      <c r="C256" s="13" t="str">
        <f>C152</f>
        <v>Остановочные пункты:</v>
      </c>
      <c r="D256" s="221"/>
      <c r="E256" s="221">
        <f>E180</f>
        <v>0</v>
      </c>
      <c r="F256" s="221">
        <f t="shared" ref="F256:L256" si="96">E256+F180</f>
        <v>0</v>
      </c>
      <c r="G256" s="221">
        <f t="shared" si="96"/>
        <v>20</v>
      </c>
      <c r="H256" s="221">
        <f>G256+H180+D15</f>
        <v>48</v>
      </c>
      <c r="I256" s="221">
        <f>H256+I180</f>
        <v>48</v>
      </c>
      <c r="J256" s="221">
        <f>I256+J180</f>
        <v>48</v>
      </c>
      <c r="K256" s="221">
        <f>J256+K180</f>
        <v>48</v>
      </c>
      <c r="L256" s="221">
        <f t="shared" si="96"/>
        <v>48</v>
      </c>
      <c r="M256" s="221">
        <f t="shared" ref="M256:AF256" si="97">L256</f>
        <v>48</v>
      </c>
      <c r="N256" s="221">
        <f t="shared" si="97"/>
        <v>48</v>
      </c>
      <c r="O256" s="221">
        <f t="shared" si="97"/>
        <v>48</v>
      </c>
      <c r="P256" s="221">
        <f t="shared" si="97"/>
        <v>48</v>
      </c>
      <c r="Q256" s="221">
        <f t="shared" si="97"/>
        <v>48</v>
      </c>
      <c r="R256" s="221">
        <f t="shared" si="97"/>
        <v>48</v>
      </c>
      <c r="S256" s="221">
        <f t="shared" si="97"/>
        <v>48</v>
      </c>
      <c r="T256" s="221">
        <f t="shared" si="97"/>
        <v>48</v>
      </c>
      <c r="U256" s="221">
        <f t="shared" si="97"/>
        <v>48</v>
      </c>
      <c r="V256" s="221">
        <f t="shared" si="97"/>
        <v>48</v>
      </c>
      <c r="W256" s="221">
        <f t="shared" si="97"/>
        <v>48</v>
      </c>
      <c r="X256" s="221">
        <f t="shared" si="97"/>
        <v>48</v>
      </c>
      <c r="Y256" s="221">
        <f t="shared" si="97"/>
        <v>48</v>
      </c>
      <c r="Z256" s="221">
        <f t="shared" si="97"/>
        <v>48</v>
      </c>
      <c r="AA256" s="221">
        <f t="shared" si="97"/>
        <v>48</v>
      </c>
      <c r="AB256" s="221">
        <f t="shared" si="97"/>
        <v>48</v>
      </c>
      <c r="AC256" s="221">
        <f t="shared" si="97"/>
        <v>48</v>
      </c>
      <c r="AD256" s="221">
        <f t="shared" si="97"/>
        <v>48</v>
      </c>
      <c r="AE256" s="221">
        <f t="shared" si="97"/>
        <v>48</v>
      </c>
      <c r="AF256" s="221">
        <f t="shared" si="97"/>
        <v>48</v>
      </c>
      <c r="AG256" s="221">
        <f t="shared" ref="AG256" si="98">AF256</f>
        <v>48</v>
      </c>
      <c r="AH256" s="221">
        <f t="shared" ref="AH256" si="99">AG256</f>
        <v>48</v>
      </c>
      <c r="AI256" s="221">
        <f t="shared" ref="AI256" si="100">AH256</f>
        <v>48</v>
      </c>
      <c r="AJ256" s="221">
        <f t="shared" ref="AJ256" si="101">AI256</f>
        <v>48</v>
      </c>
      <c r="AK256" s="221">
        <f t="shared" ref="AK256" si="102">AJ256</f>
        <v>48</v>
      </c>
      <c r="AL256" s="221">
        <f t="shared" ref="AL256" si="103">AK256</f>
        <v>48</v>
      </c>
      <c r="AM256" s="221">
        <f t="shared" ref="AM256" si="104">AL256</f>
        <v>48</v>
      </c>
      <c r="AN256" s="221">
        <f t="shared" ref="AN256" si="105">AM256</f>
        <v>48</v>
      </c>
      <c r="AO256" s="221">
        <f t="shared" ref="AO256" si="106">AN256</f>
        <v>48</v>
      </c>
      <c r="AP256" s="221">
        <f t="shared" ref="AP256" si="107">AO256</f>
        <v>48</v>
      </c>
      <c r="AQ256" s="221">
        <f t="shared" ref="AQ256" si="108">AP256</f>
        <v>48</v>
      </c>
      <c r="AR256" s="221">
        <f t="shared" ref="AR256" si="109">AQ256</f>
        <v>48</v>
      </c>
      <c r="AS256" s="221">
        <v>48</v>
      </c>
      <c r="AT256" s="221">
        <v>48</v>
      </c>
      <c r="AU256" s="221">
        <v>0</v>
      </c>
      <c r="AV256" s="221">
        <v>0</v>
      </c>
      <c r="AW256" s="221">
        <v>0</v>
      </c>
      <c r="AX256" s="221">
        <v>0</v>
      </c>
      <c r="AY256" s="221">
        <v>0</v>
      </c>
      <c r="AZ256" s="221">
        <v>0</v>
      </c>
      <c r="BA256" s="221">
        <v>0</v>
      </c>
      <c r="BB256" s="221">
        <v>0</v>
      </c>
      <c r="BC256" s="221">
        <v>0</v>
      </c>
      <c r="BD256" s="221">
        <v>0</v>
      </c>
      <c r="BE256" s="221">
        <v>0</v>
      </c>
      <c r="BF256" s="221">
        <v>0</v>
      </c>
      <c r="BG256" s="221">
        <v>0</v>
      </c>
      <c r="BH256" s="221">
        <v>0</v>
      </c>
    </row>
    <row r="257" spans="2:60" s="6" customFormat="1" ht="15" hidden="1" x14ac:dyDescent="0.25">
      <c r="B257" s="11"/>
      <c r="C257" s="12"/>
      <c r="D257" s="221"/>
      <c r="E257" s="221"/>
      <c r="F257" s="221"/>
      <c r="G257" s="221"/>
      <c r="H257" s="221"/>
      <c r="I257" s="221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  <c r="T257" s="221"/>
      <c r="U257" s="221"/>
      <c r="V257" s="221"/>
      <c r="W257" s="221"/>
      <c r="X257" s="221"/>
      <c r="Y257" s="221"/>
      <c r="Z257" s="221"/>
      <c r="AA257" s="221"/>
      <c r="AB257" s="221"/>
      <c r="AC257" s="221"/>
      <c r="AD257" s="221"/>
      <c r="AE257" s="221"/>
      <c r="AF257" s="221"/>
      <c r="AG257" s="221"/>
      <c r="AH257" s="221"/>
      <c r="AI257" s="221"/>
      <c r="AJ257" s="221"/>
      <c r="AK257" s="221"/>
      <c r="AL257" s="221"/>
      <c r="AM257" s="221"/>
      <c r="AN257" s="221"/>
      <c r="AO257" s="221"/>
      <c r="AP257" s="221"/>
      <c r="AQ257" s="221"/>
      <c r="AR257" s="221"/>
      <c r="AS257" s="221"/>
      <c r="AT257" s="221"/>
      <c r="AU257" s="221"/>
      <c r="AV257" s="221"/>
      <c r="AW257" s="221"/>
      <c r="AX257" s="221"/>
      <c r="AY257" s="221"/>
      <c r="AZ257" s="221"/>
      <c r="BA257" s="221"/>
      <c r="BB257" s="221"/>
      <c r="BC257" s="221"/>
      <c r="BD257" s="221"/>
      <c r="BE257" s="221"/>
      <c r="BF257" s="221"/>
      <c r="BG257" s="221"/>
      <c r="BH257" s="221"/>
    </row>
    <row r="258" spans="2:60" s="5" customFormat="1" ht="15" hidden="1" x14ac:dyDescent="0.25">
      <c r="B258" s="11"/>
      <c r="C258" s="12"/>
      <c r="D258" s="220"/>
      <c r="E258" s="220"/>
      <c r="F258" s="220"/>
      <c r="G258" s="220"/>
      <c r="H258" s="220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  <c r="AJ258" s="220"/>
      <c r="AK258" s="220"/>
      <c r="AL258" s="220"/>
      <c r="AM258" s="220"/>
      <c r="AN258" s="220"/>
      <c r="AO258" s="220"/>
      <c r="AP258" s="220"/>
      <c r="AQ258" s="220"/>
      <c r="AR258" s="220"/>
      <c r="AS258" s="220"/>
      <c r="AT258" s="220"/>
      <c r="AU258" s="220"/>
      <c r="AV258" s="220"/>
      <c r="AW258" s="220"/>
      <c r="AX258" s="220"/>
      <c r="AY258" s="220"/>
      <c r="AZ258" s="220"/>
      <c r="BA258" s="220"/>
      <c r="BB258" s="220"/>
      <c r="BC258" s="220"/>
      <c r="BD258" s="220"/>
      <c r="BE258" s="220"/>
      <c r="BF258" s="220"/>
      <c r="BG258" s="220"/>
      <c r="BH258" s="220"/>
    </row>
    <row r="259" spans="2:60" s="6" customFormat="1" hidden="1" x14ac:dyDescent="0.2">
      <c r="B259" s="44"/>
      <c r="C259" s="13"/>
      <c r="D259" s="221"/>
      <c r="E259" s="221"/>
      <c r="F259" s="221"/>
      <c r="G259" s="221"/>
      <c r="H259" s="221"/>
      <c r="I259" s="221"/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21"/>
      <c r="U259" s="221"/>
      <c r="V259" s="221"/>
      <c r="W259" s="221"/>
      <c r="X259" s="221"/>
      <c r="Y259" s="221"/>
      <c r="Z259" s="221"/>
      <c r="AA259" s="221"/>
      <c r="AB259" s="221"/>
      <c r="AC259" s="221"/>
      <c r="AD259" s="221"/>
      <c r="AE259" s="221"/>
      <c r="AF259" s="221"/>
      <c r="AG259" s="221"/>
      <c r="AH259" s="221"/>
      <c r="AI259" s="221"/>
      <c r="AJ259" s="221"/>
      <c r="AK259" s="221"/>
      <c r="AL259" s="221"/>
      <c r="AM259" s="221"/>
      <c r="AN259" s="221"/>
      <c r="AO259" s="221"/>
      <c r="AP259" s="221"/>
      <c r="AQ259" s="221"/>
      <c r="AR259" s="221"/>
      <c r="AS259" s="221"/>
      <c r="AT259" s="221"/>
      <c r="AU259" s="221"/>
      <c r="AV259" s="221"/>
      <c r="AW259" s="221"/>
      <c r="AX259" s="221"/>
      <c r="AY259" s="221"/>
      <c r="AZ259" s="221"/>
      <c r="BA259" s="221"/>
      <c r="BB259" s="221"/>
      <c r="BC259" s="221"/>
      <c r="BD259" s="221"/>
      <c r="BE259" s="221"/>
      <c r="BF259" s="221"/>
      <c r="BG259" s="221"/>
      <c r="BH259" s="221"/>
    </row>
    <row r="260" spans="2:60" s="6" customFormat="1" hidden="1" x14ac:dyDescent="0.2">
      <c r="B260" s="44"/>
      <c r="C260" s="13"/>
      <c r="D260" s="221"/>
      <c r="E260" s="221"/>
      <c r="F260" s="221"/>
      <c r="G260" s="221"/>
      <c r="H260" s="221"/>
      <c r="I260" s="221"/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21"/>
      <c r="U260" s="221"/>
      <c r="V260" s="221"/>
      <c r="W260" s="221"/>
      <c r="X260" s="221"/>
      <c r="Y260" s="221"/>
      <c r="Z260" s="221"/>
      <c r="AA260" s="221"/>
      <c r="AB260" s="221"/>
      <c r="AC260" s="221"/>
      <c r="AD260" s="221"/>
      <c r="AE260" s="221"/>
      <c r="AF260" s="221"/>
      <c r="AG260" s="221"/>
      <c r="AH260" s="221"/>
      <c r="AI260" s="221"/>
      <c r="AJ260" s="221"/>
      <c r="AK260" s="221"/>
      <c r="AL260" s="221"/>
      <c r="AM260" s="221"/>
      <c r="AN260" s="221"/>
      <c r="AO260" s="221"/>
      <c r="AP260" s="221"/>
      <c r="AQ260" s="221"/>
      <c r="AR260" s="221"/>
      <c r="AS260" s="221"/>
      <c r="AT260" s="221"/>
      <c r="AU260" s="221"/>
      <c r="AV260" s="221"/>
      <c r="AW260" s="221"/>
      <c r="AX260" s="221"/>
      <c r="AY260" s="221"/>
      <c r="AZ260" s="221"/>
      <c r="BA260" s="221"/>
      <c r="BB260" s="221"/>
      <c r="BC260" s="221"/>
      <c r="BD260" s="221"/>
      <c r="BE260" s="221"/>
      <c r="BF260" s="221"/>
      <c r="BG260" s="221"/>
      <c r="BH260" s="221"/>
    </row>
    <row r="261" spans="2:60" s="5" customFormat="1" ht="15" hidden="1" x14ac:dyDescent="0.25">
      <c r="B261" s="11"/>
      <c r="C261" s="12"/>
      <c r="D261" s="220"/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  <c r="AJ261" s="220"/>
      <c r="AK261" s="220"/>
      <c r="AL261" s="220"/>
      <c r="AM261" s="220"/>
      <c r="AN261" s="220"/>
      <c r="AO261" s="220"/>
      <c r="AP261" s="220"/>
      <c r="AQ261" s="220"/>
      <c r="AR261" s="220"/>
      <c r="AS261" s="220"/>
      <c r="AT261" s="220"/>
      <c r="AU261" s="220"/>
      <c r="AV261" s="220"/>
      <c r="AW261" s="220"/>
      <c r="AX261" s="220"/>
      <c r="AY261" s="220"/>
      <c r="AZ261" s="220"/>
      <c r="BA261" s="220"/>
      <c r="BB261" s="220"/>
      <c r="BC261" s="220"/>
      <c r="BD261" s="220"/>
      <c r="BE261" s="220"/>
      <c r="BF261" s="220"/>
      <c r="BG261" s="220"/>
      <c r="BH261" s="220"/>
    </row>
    <row r="262" spans="2:60" s="6" customFormat="1" hidden="1" x14ac:dyDescent="0.2">
      <c r="B262" s="44"/>
      <c r="C262" s="13"/>
      <c r="D262" s="221"/>
      <c r="E262" s="221"/>
      <c r="F262" s="221"/>
      <c r="G262" s="221"/>
      <c r="H262" s="221"/>
      <c r="I262" s="221"/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21"/>
      <c r="U262" s="221"/>
      <c r="V262" s="221"/>
      <c r="W262" s="221"/>
      <c r="X262" s="221"/>
      <c r="Y262" s="221"/>
      <c r="Z262" s="221"/>
      <c r="AA262" s="221"/>
      <c r="AB262" s="221"/>
      <c r="AC262" s="221"/>
      <c r="AD262" s="221"/>
      <c r="AE262" s="221"/>
      <c r="AF262" s="221"/>
      <c r="AG262" s="221"/>
      <c r="AH262" s="221"/>
      <c r="AI262" s="221"/>
      <c r="AJ262" s="221"/>
      <c r="AK262" s="221"/>
      <c r="AL262" s="221"/>
      <c r="AM262" s="221"/>
      <c r="AN262" s="221"/>
      <c r="AO262" s="221"/>
      <c r="AP262" s="221"/>
      <c r="AQ262" s="221"/>
      <c r="AR262" s="221"/>
      <c r="AS262" s="221"/>
      <c r="AT262" s="221"/>
      <c r="AU262" s="221"/>
      <c r="AV262" s="221"/>
      <c r="AW262" s="221"/>
      <c r="AX262" s="221"/>
      <c r="AY262" s="221"/>
      <c r="AZ262" s="221"/>
      <c r="BA262" s="221"/>
      <c r="BB262" s="221"/>
      <c r="BC262" s="221"/>
      <c r="BD262" s="221"/>
      <c r="BE262" s="221"/>
      <c r="BF262" s="221"/>
      <c r="BG262" s="221"/>
      <c r="BH262" s="221"/>
    </row>
    <row r="263" spans="2:60" s="6" customFormat="1" hidden="1" x14ac:dyDescent="0.2">
      <c r="B263" s="44"/>
      <c r="C263" s="13"/>
      <c r="D263" s="221"/>
      <c r="E263" s="221"/>
      <c r="F263" s="221"/>
      <c r="G263" s="221"/>
      <c r="H263" s="221"/>
      <c r="I263" s="221"/>
      <c r="J263" s="221"/>
      <c r="K263" s="221"/>
      <c r="L263" s="221"/>
      <c r="M263" s="221"/>
      <c r="N263" s="221"/>
      <c r="O263" s="221"/>
      <c r="P263" s="221"/>
      <c r="Q263" s="221"/>
      <c r="R263" s="221"/>
      <c r="S263" s="221"/>
      <c r="T263" s="221"/>
      <c r="U263" s="221"/>
      <c r="V263" s="221"/>
      <c r="W263" s="221"/>
      <c r="X263" s="221"/>
      <c r="Y263" s="221"/>
      <c r="Z263" s="221"/>
      <c r="AA263" s="221"/>
      <c r="AB263" s="221"/>
      <c r="AC263" s="221"/>
      <c r="AD263" s="221"/>
      <c r="AE263" s="221"/>
      <c r="AF263" s="221"/>
      <c r="AG263" s="221"/>
      <c r="AH263" s="221"/>
      <c r="AI263" s="221"/>
      <c r="AJ263" s="221"/>
      <c r="AK263" s="221"/>
      <c r="AL263" s="221"/>
      <c r="AM263" s="221"/>
      <c r="AN263" s="221"/>
      <c r="AO263" s="221"/>
      <c r="AP263" s="221"/>
      <c r="AQ263" s="221"/>
      <c r="AR263" s="221"/>
      <c r="AS263" s="221"/>
      <c r="AT263" s="221"/>
      <c r="AU263" s="221"/>
      <c r="AV263" s="221"/>
      <c r="AW263" s="221"/>
      <c r="AX263" s="221"/>
      <c r="AY263" s="221"/>
      <c r="AZ263" s="221"/>
      <c r="BA263" s="221"/>
      <c r="BB263" s="221"/>
      <c r="BC263" s="221"/>
      <c r="BD263" s="221"/>
      <c r="BE263" s="221"/>
      <c r="BF263" s="221"/>
      <c r="BG263" s="221"/>
      <c r="BH263" s="221"/>
    </row>
    <row r="264" spans="2:60" s="6" customFormat="1" ht="15" hidden="1" x14ac:dyDescent="0.25">
      <c r="B264" s="34"/>
      <c r="C264" s="35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</row>
    <row r="265" spans="2:60" s="6" customFormat="1" hidden="1" x14ac:dyDescent="0.2">
      <c r="B265" s="44"/>
      <c r="C265" s="45"/>
      <c r="D265" s="221"/>
      <c r="E265" s="221"/>
      <c r="F265" s="221"/>
      <c r="G265" s="221"/>
      <c r="H265" s="221"/>
      <c r="I265" s="221"/>
      <c r="J265" s="221"/>
      <c r="K265" s="221"/>
      <c r="L265" s="221"/>
      <c r="M265" s="221"/>
      <c r="N265" s="221"/>
      <c r="O265" s="221"/>
      <c r="P265" s="221"/>
      <c r="Q265" s="221"/>
      <c r="R265" s="221"/>
      <c r="S265" s="221"/>
      <c r="T265" s="221"/>
      <c r="U265" s="221"/>
      <c r="V265" s="221"/>
      <c r="W265" s="221"/>
      <c r="X265" s="221"/>
      <c r="Y265" s="221"/>
      <c r="Z265" s="221"/>
      <c r="AA265" s="221"/>
      <c r="AB265" s="221"/>
      <c r="AC265" s="221"/>
      <c r="AD265" s="221"/>
      <c r="AE265" s="221"/>
      <c r="AF265" s="221"/>
      <c r="AG265" s="221"/>
      <c r="AH265" s="221"/>
      <c r="AI265" s="221"/>
      <c r="AJ265" s="221"/>
      <c r="AK265" s="221"/>
      <c r="AL265" s="221"/>
      <c r="AM265" s="221"/>
      <c r="AN265" s="221"/>
      <c r="AO265" s="221"/>
      <c r="AP265" s="221"/>
      <c r="AQ265" s="221"/>
      <c r="AR265" s="221"/>
      <c r="AS265" s="221"/>
      <c r="AT265" s="221"/>
      <c r="AU265" s="221"/>
      <c r="AV265" s="221"/>
      <c r="AW265" s="221"/>
      <c r="AX265" s="221"/>
      <c r="AY265" s="221"/>
      <c r="AZ265" s="221"/>
      <c r="BA265" s="221"/>
      <c r="BB265" s="221"/>
      <c r="BC265" s="221"/>
      <c r="BD265" s="221"/>
      <c r="BE265" s="221"/>
      <c r="BF265" s="221"/>
      <c r="BG265" s="221"/>
      <c r="BH265" s="221"/>
    </row>
    <row r="266" spans="2:60" s="6" customFormat="1" hidden="1" x14ac:dyDescent="0.2">
      <c r="B266" s="44"/>
      <c r="C266" s="45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1"/>
      <c r="X266" s="221"/>
      <c r="Y266" s="221"/>
      <c r="Z266" s="221"/>
      <c r="AA266" s="221"/>
      <c r="AB266" s="221"/>
      <c r="AC266" s="221"/>
      <c r="AD266" s="221"/>
      <c r="AE266" s="221"/>
      <c r="AF266" s="221"/>
      <c r="AG266" s="221"/>
      <c r="AH266" s="221"/>
      <c r="AI266" s="221"/>
      <c r="AJ266" s="221"/>
      <c r="AK266" s="221"/>
      <c r="AL266" s="221"/>
      <c r="AM266" s="221"/>
      <c r="AN266" s="221"/>
      <c r="AO266" s="221"/>
      <c r="AP266" s="221"/>
      <c r="AQ266" s="221"/>
      <c r="AR266" s="221"/>
      <c r="AS266" s="221"/>
      <c r="AT266" s="221"/>
      <c r="AU266" s="221"/>
      <c r="AV266" s="221"/>
      <c r="AW266" s="221"/>
      <c r="AX266" s="221"/>
      <c r="AY266" s="221"/>
      <c r="AZ266" s="221"/>
      <c r="BA266" s="221"/>
      <c r="BB266" s="221"/>
      <c r="BC266" s="221"/>
      <c r="BD266" s="221"/>
      <c r="BE266" s="221"/>
      <c r="BF266" s="221"/>
      <c r="BG266" s="221"/>
      <c r="BH266" s="221"/>
    </row>
    <row r="267" spans="2:60" s="6" customFormat="1" hidden="1" x14ac:dyDescent="0.2">
      <c r="B267" s="44"/>
      <c r="C267" s="45"/>
      <c r="D267" s="221"/>
      <c r="E267" s="221"/>
      <c r="F267" s="221"/>
      <c r="G267" s="221"/>
      <c r="H267" s="221"/>
      <c r="I267" s="221"/>
      <c r="J267" s="221"/>
      <c r="K267" s="221"/>
      <c r="L267" s="221"/>
      <c r="M267" s="221"/>
      <c r="N267" s="221"/>
      <c r="O267" s="221"/>
      <c r="P267" s="221"/>
      <c r="Q267" s="221"/>
      <c r="R267" s="221"/>
      <c r="S267" s="221"/>
      <c r="T267" s="221"/>
      <c r="U267" s="221"/>
      <c r="V267" s="221"/>
      <c r="W267" s="221"/>
      <c r="X267" s="221"/>
      <c r="Y267" s="221"/>
      <c r="Z267" s="221"/>
      <c r="AA267" s="221"/>
      <c r="AB267" s="221"/>
      <c r="AC267" s="221"/>
      <c r="AD267" s="221"/>
      <c r="AE267" s="221"/>
      <c r="AF267" s="221"/>
      <c r="AG267" s="221"/>
      <c r="AH267" s="221"/>
      <c r="AI267" s="221"/>
      <c r="AJ267" s="221"/>
      <c r="AK267" s="221"/>
      <c r="AL267" s="221"/>
      <c r="AM267" s="221"/>
      <c r="AN267" s="221"/>
      <c r="AO267" s="221"/>
      <c r="AP267" s="221"/>
      <c r="AQ267" s="221"/>
      <c r="AR267" s="221"/>
      <c r="AS267" s="221"/>
      <c r="AT267" s="221"/>
      <c r="AU267" s="221"/>
      <c r="AV267" s="221"/>
      <c r="AW267" s="221"/>
      <c r="AX267" s="221"/>
      <c r="AY267" s="221"/>
      <c r="AZ267" s="221"/>
      <c r="BA267" s="221"/>
      <c r="BB267" s="221"/>
      <c r="BC267" s="221"/>
      <c r="BD267" s="221"/>
      <c r="BE267" s="221"/>
      <c r="BF267" s="221"/>
      <c r="BG267" s="221"/>
      <c r="BH267" s="221"/>
    </row>
    <row r="268" spans="2:60" s="6" customFormat="1" hidden="1" x14ac:dyDescent="0.2">
      <c r="B268" s="44"/>
      <c r="C268" s="45"/>
      <c r="D268" s="221"/>
      <c r="E268" s="221"/>
      <c r="F268" s="221"/>
      <c r="G268" s="221"/>
      <c r="H268" s="221"/>
      <c r="I268" s="221"/>
      <c r="J268" s="221"/>
      <c r="K268" s="221"/>
      <c r="L268" s="221"/>
      <c r="M268" s="221"/>
      <c r="N268" s="221"/>
      <c r="O268" s="221"/>
      <c r="P268" s="221"/>
      <c r="Q268" s="221"/>
      <c r="R268" s="221"/>
      <c r="S268" s="221"/>
      <c r="T268" s="221"/>
      <c r="U268" s="221"/>
      <c r="V268" s="221"/>
      <c r="W268" s="221"/>
      <c r="X268" s="221"/>
      <c r="Y268" s="221"/>
      <c r="Z268" s="221"/>
      <c r="AA268" s="221"/>
      <c r="AB268" s="221"/>
      <c r="AC268" s="221"/>
      <c r="AD268" s="221"/>
      <c r="AE268" s="221"/>
      <c r="AF268" s="221"/>
      <c r="AG268" s="221"/>
      <c r="AH268" s="221"/>
      <c r="AI268" s="221"/>
      <c r="AJ268" s="221"/>
      <c r="AK268" s="221"/>
      <c r="AL268" s="221"/>
      <c r="AM268" s="221"/>
      <c r="AN268" s="221"/>
      <c r="AO268" s="221"/>
      <c r="AP268" s="221"/>
      <c r="AQ268" s="221"/>
      <c r="AR268" s="221"/>
      <c r="AS268" s="221"/>
      <c r="AT268" s="221"/>
      <c r="AU268" s="221"/>
      <c r="AV268" s="221"/>
      <c r="AW268" s="221"/>
      <c r="AX268" s="221"/>
      <c r="AY268" s="221"/>
      <c r="AZ268" s="221"/>
      <c r="BA268" s="221"/>
      <c r="BB268" s="221"/>
      <c r="BC268" s="221"/>
      <c r="BD268" s="221"/>
      <c r="BE268" s="221"/>
      <c r="BF268" s="221"/>
      <c r="BG268" s="221"/>
      <c r="BH268" s="221"/>
    </row>
    <row r="269" spans="2:60" s="6" customFormat="1" x14ac:dyDescent="0.2"/>
    <row r="270" spans="2:60" s="6" customFormat="1" x14ac:dyDescent="0.2"/>
    <row r="271" spans="2:60" s="6" customFormat="1" x14ac:dyDescent="0.2"/>
    <row r="272" spans="2:60" s="6" customFormat="1" x14ac:dyDescent="0.2"/>
    <row r="273" s="6" customFormat="1" x14ac:dyDescent="0.2"/>
    <row r="274" s="6" customFormat="1" x14ac:dyDescent="0.2"/>
    <row r="275" s="6" customFormat="1" x14ac:dyDescent="0.2"/>
    <row r="276" s="6" customFormat="1" x14ac:dyDescent="0.2"/>
    <row r="277" s="6" customFormat="1" x14ac:dyDescent="0.2"/>
    <row r="278" s="6" customFormat="1" x14ac:dyDescent="0.2"/>
    <row r="279" s="6" customFormat="1" x14ac:dyDescent="0.2"/>
    <row r="280" s="6" customFormat="1" x14ac:dyDescent="0.2"/>
    <row r="281" s="6" customFormat="1" x14ac:dyDescent="0.2"/>
    <row r="282" s="6" customFormat="1" x14ac:dyDescent="0.2"/>
    <row r="283" s="6" customFormat="1" x14ac:dyDescent="0.2"/>
    <row r="284" s="6" customFormat="1" x14ac:dyDescent="0.2"/>
    <row r="285" s="6" customFormat="1" x14ac:dyDescent="0.2"/>
    <row r="286" s="6" customFormat="1" x14ac:dyDescent="0.2"/>
    <row r="287" s="6" customFormat="1" x14ac:dyDescent="0.2"/>
    <row r="288" s="6" customFormat="1" x14ac:dyDescent="0.2"/>
    <row r="289" s="6" customFormat="1" x14ac:dyDescent="0.2"/>
    <row r="290" s="6" customFormat="1" x14ac:dyDescent="0.2"/>
    <row r="291" s="6" customFormat="1" x14ac:dyDescent="0.2"/>
    <row r="292" s="6" customFormat="1" x14ac:dyDescent="0.2"/>
    <row r="293" s="6" customFormat="1" x14ac:dyDescent="0.2"/>
    <row r="294" s="6" customFormat="1" x14ac:dyDescent="0.2"/>
    <row r="295" s="6" customFormat="1" x14ac:dyDescent="0.2"/>
    <row r="296" s="6" customFormat="1" x14ac:dyDescent="0.2"/>
    <row r="297" s="6" customFormat="1" x14ac:dyDescent="0.2"/>
    <row r="298" s="6" customFormat="1" x14ac:dyDescent="0.2"/>
    <row r="299" s="6" customFormat="1" x14ac:dyDescent="0.2"/>
    <row r="300" s="6" customFormat="1" x14ac:dyDescent="0.2"/>
    <row r="301" s="6" customFormat="1" x14ac:dyDescent="0.2"/>
    <row r="302" s="6" customFormat="1" x14ac:dyDescent="0.2"/>
    <row r="303" s="6" customFormat="1" x14ac:dyDescent="0.2"/>
    <row r="304" s="6" customFormat="1" x14ac:dyDescent="0.2"/>
    <row r="305" s="6" customFormat="1" x14ac:dyDescent="0.2"/>
    <row r="306" s="6" customFormat="1" x14ac:dyDescent="0.2"/>
    <row r="307" s="6" customFormat="1" x14ac:dyDescent="0.2"/>
    <row r="308" s="6" customFormat="1" x14ac:dyDescent="0.2"/>
    <row r="309" s="6" customFormat="1" x14ac:dyDescent="0.2"/>
    <row r="310" s="6" customFormat="1" x14ac:dyDescent="0.2"/>
    <row r="311" s="6" customFormat="1" x14ac:dyDescent="0.2"/>
    <row r="312" s="6" customFormat="1" x14ac:dyDescent="0.2"/>
    <row r="313" s="6" customFormat="1" x14ac:dyDescent="0.2"/>
    <row r="314" s="6" customFormat="1" x14ac:dyDescent="0.2"/>
    <row r="315" s="6" customFormat="1" x14ac:dyDescent="0.2"/>
    <row r="316" s="6" customFormat="1" x14ac:dyDescent="0.2"/>
    <row r="317" s="6" customFormat="1" x14ac:dyDescent="0.2"/>
    <row r="318" s="6" customFormat="1" x14ac:dyDescent="0.2"/>
    <row r="319" s="6" customFormat="1" x14ac:dyDescent="0.2"/>
    <row r="320" s="6" customFormat="1" x14ac:dyDescent="0.2"/>
    <row r="321" s="6" customFormat="1" x14ac:dyDescent="0.2"/>
    <row r="322" s="6" customFormat="1" x14ac:dyDescent="0.2"/>
    <row r="323" s="6" customFormat="1" x14ac:dyDescent="0.2"/>
    <row r="324" s="6" customFormat="1" x14ac:dyDescent="0.2"/>
    <row r="325" s="6" customFormat="1" x14ac:dyDescent="0.2"/>
    <row r="326" s="6" customFormat="1" x14ac:dyDescent="0.2"/>
    <row r="327" s="6" customFormat="1" x14ac:dyDescent="0.2"/>
    <row r="328" s="6" customFormat="1" x14ac:dyDescent="0.2"/>
    <row r="329" s="6" customFormat="1" x14ac:dyDescent="0.2"/>
    <row r="330" s="6" customFormat="1" x14ac:dyDescent="0.2"/>
    <row r="331" s="6" customFormat="1" x14ac:dyDescent="0.2"/>
    <row r="332" s="6" customFormat="1" x14ac:dyDescent="0.2"/>
    <row r="333" s="6" customFormat="1" x14ac:dyDescent="0.2"/>
    <row r="334" s="6" customFormat="1" x14ac:dyDescent="0.2"/>
    <row r="335" s="6" customFormat="1" x14ac:dyDescent="0.2"/>
    <row r="336" s="6" customFormat="1" x14ac:dyDescent="0.2"/>
    <row r="337" s="6" customFormat="1" x14ac:dyDescent="0.2"/>
    <row r="338" s="6" customFormat="1" x14ac:dyDescent="0.2"/>
    <row r="339" s="6" customFormat="1" x14ac:dyDescent="0.2"/>
    <row r="340" s="6" customFormat="1" x14ac:dyDescent="0.2"/>
    <row r="341" s="6" customFormat="1" x14ac:dyDescent="0.2"/>
    <row r="342" s="6" customFormat="1" x14ac:dyDescent="0.2"/>
    <row r="343" s="6" customFormat="1" x14ac:dyDescent="0.2"/>
    <row r="344" s="6" customFormat="1" x14ac:dyDescent="0.2"/>
    <row r="345" s="6" customFormat="1" x14ac:dyDescent="0.2"/>
    <row r="346" s="6" customFormat="1" x14ac:dyDescent="0.2"/>
    <row r="347" s="6" customFormat="1" x14ac:dyDescent="0.2"/>
    <row r="348" s="6" customFormat="1" x14ac:dyDescent="0.2"/>
    <row r="349" s="6" customFormat="1" x14ac:dyDescent="0.2"/>
    <row r="350" s="6" customFormat="1" x14ac:dyDescent="0.2"/>
    <row r="351" s="6" customFormat="1" x14ac:dyDescent="0.2"/>
    <row r="352" s="6" customFormat="1" x14ac:dyDescent="0.2"/>
    <row r="353" s="6" customFormat="1" x14ac:dyDescent="0.2"/>
    <row r="354" s="6" customFormat="1" x14ac:dyDescent="0.2"/>
    <row r="355" s="6" customFormat="1" x14ac:dyDescent="0.2"/>
    <row r="356" s="6" customFormat="1" x14ac:dyDescent="0.2"/>
    <row r="357" s="6" customFormat="1" x14ac:dyDescent="0.2"/>
    <row r="358" s="6" customFormat="1" x14ac:dyDescent="0.2"/>
    <row r="359" s="6" customFormat="1" x14ac:dyDescent="0.2"/>
    <row r="360" s="6" customFormat="1" x14ac:dyDescent="0.2"/>
    <row r="361" s="6" customFormat="1" x14ac:dyDescent="0.2"/>
    <row r="362" s="6" customFormat="1" x14ac:dyDescent="0.2"/>
    <row r="363" s="6" customFormat="1" x14ac:dyDescent="0.2"/>
    <row r="364" s="6" customFormat="1" x14ac:dyDescent="0.2"/>
    <row r="365" s="6" customFormat="1" x14ac:dyDescent="0.2"/>
    <row r="366" s="6" customFormat="1" x14ac:dyDescent="0.2"/>
    <row r="367" s="6" customFormat="1" x14ac:dyDescent="0.2"/>
    <row r="368" s="6" customFormat="1" x14ac:dyDescent="0.2"/>
    <row r="369" s="6" customFormat="1" x14ac:dyDescent="0.2"/>
    <row r="370" s="6" customFormat="1" x14ac:dyDescent="0.2"/>
    <row r="371" s="6" customFormat="1" x14ac:dyDescent="0.2"/>
    <row r="372" s="6" customFormat="1" x14ac:dyDescent="0.2"/>
    <row r="373" s="6" customFormat="1" x14ac:dyDescent="0.2"/>
    <row r="374" s="6" customFormat="1" x14ac:dyDescent="0.2"/>
    <row r="375" s="6" customFormat="1" x14ac:dyDescent="0.2"/>
    <row r="376" s="6" customFormat="1" x14ac:dyDescent="0.2"/>
    <row r="377" s="6" customFormat="1" x14ac:dyDescent="0.2"/>
    <row r="378" s="6" customFormat="1" x14ac:dyDescent="0.2"/>
    <row r="379" s="6" customFormat="1" x14ac:dyDescent="0.2"/>
    <row r="380" s="6" customFormat="1" x14ac:dyDescent="0.2"/>
    <row r="381" s="6" customFormat="1" x14ac:dyDescent="0.2"/>
    <row r="382" s="6" customFormat="1" x14ac:dyDescent="0.2"/>
    <row r="383" s="6" customFormat="1" x14ac:dyDescent="0.2"/>
    <row r="384" s="6" customFormat="1" x14ac:dyDescent="0.2"/>
    <row r="385" s="6" customFormat="1" x14ac:dyDescent="0.2"/>
    <row r="386" s="6" customFormat="1" x14ac:dyDescent="0.2"/>
  </sheetData>
  <mergeCells count="36">
    <mergeCell ref="B66:B68"/>
    <mergeCell ref="C66:C68"/>
    <mergeCell ref="D66:D67"/>
    <mergeCell ref="E66:E67"/>
    <mergeCell ref="B69:P69"/>
    <mergeCell ref="F66:P66"/>
    <mergeCell ref="AW170:AZ170"/>
    <mergeCell ref="BA170:BD170"/>
    <mergeCell ref="BE170:BH170"/>
    <mergeCell ref="U170:X170"/>
    <mergeCell ref="Y170:AB170"/>
    <mergeCell ref="AC170:AF170"/>
    <mergeCell ref="AG170:AJ170"/>
    <mergeCell ref="AK170:AN170"/>
    <mergeCell ref="AO170:AR170"/>
    <mergeCell ref="B221:S221"/>
    <mergeCell ref="T221:AK221"/>
    <mergeCell ref="AL221:BC221"/>
    <mergeCell ref="B169:B172"/>
    <mergeCell ref="C169:C172"/>
    <mergeCell ref="D169:D171"/>
    <mergeCell ref="E169:BH169"/>
    <mergeCell ref="E170:H170"/>
    <mergeCell ref="I170:L170"/>
    <mergeCell ref="M170:P170"/>
    <mergeCell ref="Q170:T170"/>
    <mergeCell ref="AS170:AV170"/>
    <mergeCell ref="BD221:BH221"/>
    <mergeCell ref="T173:AK173"/>
    <mergeCell ref="AL173:BC173"/>
    <mergeCell ref="BD173:BH173"/>
    <mergeCell ref="B207:S207"/>
    <mergeCell ref="T207:AK207"/>
    <mergeCell ref="AL207:BC207"/>
    <mergeCell ref="BD207:BH207"/>
    <mergeCell ref="B173:S17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BH153"/>
  <sheetViews>
    <sheetView topLeftCell="A52" zoomScale="70" zoomScaleNormal="70" workbookViewId="0">
      <selection activeCell="E15" sqref="E15"/>
    </sheetView>
  </sheetViews>
  <sheetFormatPr defaultColWidth="9.140625" defaultRowHeight="14.25" x14ac:dyDescent="0.2"/>
  <cols>
    <col min="1" max="1" width="7.42578125" style="4" customWidth="1"/>
    <col min="2" max="2" width="8.28515625" style="4" customWidth="1"/>
    <col min="3" max="3" width="70.28515625" style="4" customWidth="1"/>
    <col min="4" max="4" width="20" style="4" customWidth="1"/>
    <col min="5" max="5" width="20.7109375" style="4" customWidth="1"/>
    <col min="6" max="6" width="13.7109375" style="4" customWidth="1"/>
    <col min="7" max="7" width="13.28515625" style="4" customWidth="1"/>
    <col min="8" max="8" width="14.140625" style="4" customWidth="1"/>
    <col min="9" max="9" width="13.5703125" style="4" customWidth="1"/>
    <col min="10" max="60" width="13.140625" style="4" customWidth="1"/>
    <col min="61" max="16384" width="9.140625" style="4"/>
  </cols>
  <sheetData>
    <row r="2" spans="2:5" ht="15" x14ac:dyDescent="0.25">
      <c r="B2" s="3" t="s">
        <v>500</v>
      </c>
    </row>
    <row r="3" spans="2:5" x14ac:dyDescent="0.2">
      <c r="E3" s="46"/>
    </row>
    <row r="4" spans="2:5" s="6" customFormat="1" ht="15" x14ac:dyDescent="0.25">
      <c r="B4" s="5" t="s">
        <v>44</v>
      </c>
      <c r="E4" s="47"/>
    </row>
    <row r="5" spans="2:5" s="6" customFormat="1" x14ac:dyDescent="0.2">
      <c r="E5" s="47"/>
    </row>
    <row r="6" spans="2:5" s="6" customFormat="1" ht="15" customHeight="1" x14ac:dyDescent="0.2">
      <c r="B6" s="480" t="s">
        <v>11</v>
      </c>
      <c r="C6" s="480" t="s">
        <v>461</v>
      </c>
      <c r="D6" s="480" t="s">
        <v>269</v>
      </c>
      <c r="E6" s="480" t="s">
        <v>501</v>
      </c>
    </row>
    <row r="7" spans="2:5" s="6" customFormat="1" ht="27" customHeight="1" x14ac:dyDescent="0.2">
      <c r="B7" s="480"/>
      <c r="C7" s="480"/>
      <c r="D7" s="480"/>
      <c r="E7" s="480"/>
    </row>
    <row r="8" spans="2:5" s="6" customFormat="1" ht="17.25" customHeight="1" x14ac:dyDescent="0.2">
      <c r="B8" s="480"/>
      <c r="C8" s="480"/>
      <c r="D8" s="480"/>
      <c r="E8" s="128" t="s">
        <v>46</v>
      </c>
    </row>
    <row r="9" spans="2:5" s="6" customFormat="1" ht="15" x14ac:dyDescent="0.25">
      <c r="B9" s="14" t="s">
        <v>47</v>
      </c>
      <c r="C9" s="14" t="s">
        <v>445</v>
      </c>
      <c r="D9" s="48"/>
      <c r="E9" s="14"/>
    </row>
    <row r="10" spans="2:5" s="6" customFormat="1" ht="15" x14ac:dyDescent="0.25">
      <c r="B10" s="11" t="s">
        <v>48</v>
      </c>
      <c r="C10" s="12" t="s">
        <v>446</v>
      </c>
      <c r="D10" s="12"/>
      <c r="E10" s="224">
        <f>E15+E72</f>
        <v>1165596.8999999999</v>
      </c>
    </row>
    <row r="11" spans="2:5" s="6" customFormat="1" hidden="1" x14ac:dyDescent="0.2">
      <c r="B11" s="44"/>
      <c r="C11" s="13"/>
      <c r="D11" s="49"/>
      <c r="E11" s="50"/>
    </row>
    <row r="12" spans="2:5" s="6" customFormat="1" hidden="1" x14ac:dyDescent="0.2">
      <c r="B12" s="44"/>
      <c r="C12" s="13"/>
      <c r="D12" s="49"/>
      <c r="E12" s="50"/>
    </row>
    <row r="13" spans="2:5" s="6" customFormat="1" hidden="1" x14ac:dyDescent="0.2">
      <c r="B13" s="44"/>
      <c r="C13" s="13"/>
      <c r="D13" s="49"/>
      <c r="E13" s="50"/>
    </row>
    <row r="14" spans="2:5" s="6" customFormat="1" hidden="1" x14ac:dyDescent="0.2">
      <c r="B14" s="44"/>
      <c r="C14" s="13"/>
      <c r="D14" s="49"/>
      <c r="E14" s="50"/>
    </row>
    <row r="15" spans="2:5" s="6" customFormat="1" ht="15" x14ac:dyDescent="0.25">
      <c r="B15" s="44" t="s">
        <v>17</v>
      </c>
      <c r="C15" s="13" t="s">
        <v>446</v>
      </c>
      <c r="D15" s="49" t="s">
        <v>238</v>
      </c>
      <c r="E15" s="223">
        <f>SUM(E16:E70)</f>
        <v>1109596.8999999999</v>
      </c>
    </row>
    <row r="16" spans="2:5" s="6" customFormat="1" x14ac:dyDescent="0.2">
      <c r="B16" s="44" t="s">
        <v>18</v>
      </c>
      <c r="C16" s="291" t="s">
        <v>462</v>
      </c>
      <c r="D16" s="49" t="s">
        <v>270</v>
      </c>
      <c r="E16" s="292">
        <v>570000</v>
      </c>
    </row>
    <row r="17" spans="2:5" s="6" customFormat="1" x14ac:dyDescent="0.2">
      <c r="B17" s="44" t="s">
        <v>19</v>
      </c>
      <c r="C17" s="291" t="s">
        <v>239</v>
      </c>
      <c r="D17" s="293" t="s">
        <v>271</v>
      </c>
      <c r="E17" s="292">
        <v>367000</v>
      </c>
    </row>
    <row r="18" spans="2:5" s="6" customFormat="1" x14ac:dyDescent="0.2">
      <c r="B18" s="44" t="s">
        <v>20</v>
      </c>
      <c r="C18" s="291" t="s">
        <v>240</v>
      </c>
      <c r="D18" s="293" t="s">
        <v>271</v>
      </c>
      <c r="E18" s="292">
        <v>14820</v>
      </c>
    </row>
    <row r="19" spans="2:5" s="6" customFormat="1" x14ac:dyDescent="0.2">
      <c r="B19" s="44" t="s">
        <v>21</v>
      </c>
      <c r="C19" s="291" t="s">
        <v>241</v>
      </c>
      <c r="D19" s="293" t="s">
        <v>271</v>
      </c>
      <c r="E19" s="292">
        <v>6400</v>
      </c>
    </row>
    <row r="20" spans="2:5" s="6" customFormat="1" x14ac:dyDescent="0.2">
      <c r="B20" s="44" t="s">
        <v>22</v>
      </c>
      <c r="C20" s="291" t="s">
        <v>242</v>
      </c>
      <c r="D20" s="293" t="s">
        <v>271</v>
      </c>
      <c r="E20" s="292">
        <v>3100</v>
      </c>
    </row>
    <row r="21" spans="2:5" s="6" customFormat="1" x14ac:dyDescent="0.2">
      <c r="B21" s="44" t="s">
        <v>256</v>
      </c>
      <c r="C21" s="291" t="s">
        <v>243</v>
      </c>
      <c r="D21" s="293" t="s">
        <v>271</v>
      </c>
      <c r="E21" s="292">
        <v>184</v>
      </c>
    </row>
    <row r="22" spans="2:5" s="6" customFormat="1" x14ac:dyDescent="0.2">
      <c r="B22" s="44" t="s">
        <v>257</v>
      </c>
      <c r="C22" s="291" t="s">
        <v>244</v>
      </c>
      <c r="D22" s="293" t="s">
        <v>271</v>
      </c>
      <c r="E22" s="292">
        <v>14000</v>
      </c>
    </row>
    <row r="23" spans="2:5" s="6" customFormat="1" x14ac:dyDescent="0.2">
      <c r="B23" s="44" t="s">
        <v>258</v>
      </c>
      <c r="C23" s="291" t="s">
        <v>245</v>
      </c>
      <c r="D23" s="293" t="s">
        <v>271</v>
      </c>
      <c r="E23" s="292">
        <v>36590</v>
      </c>
    </row>
    <row r="24" spans="2:5" s="6" customFormat="1" ht="28.5" x14ac:dyDescent="0.2">
      <c r="B24" s="44" t="s">
        <v>259</v>
      </c>
      <c r="C24" s="291" t="s">
        <v>246</v>
      </c>
      <c r="D24" s="293" t="s">
        <v>271</v>
      </c>
      <c r="E24" s="292">
        <v>1668</v>
      </c>
    </row>
    <row r="25" spans="2:5" s="6" customFormat="1" x14ac:dyDescent="0.2">
      <c r="B25" s="44" t="s">
        <v>260</v>
      </c>
      <c r="C25" s="291" t="s">
        <v>247</v>
      </c>
      <c r="D25" s="293" t="s">
        <v>271</v>
      </c>
      <c r="E25" s="292">
        <v>238</v>
      </c>
    </row>
    <row r="26" spans="2:5" s="6" customFormat="1" x14ac:dyDescent="0.2">
      <c r="B26" s="44" t="s">
        <v>261</v>
      </c>
      <c r="C26" s="291" t="s">
        <v>248</v>
      </c>
      <c r="D26" s="293" t="s">
        <v>271</v>
      </c>
      <c r="E26" s="292">
        <v>128</v>
      </c>
    </row>
    <row r="27" spans="2:5" s="6" customFormat="1" x14ac:dyDescent="0.2">
      <c r="B27" s="44" t="s">
        <v>262</v>
      </c>
      <c r="C27" s="291" t="s">
        <v>249</v>
      </c>
      <c r="D27" s="293" t="s">
        <v>271</v>
      </c>
      <c r="E27" s="292">
        <v>685</v>
      </c>
    </row>
    <row r="28" spans="2:5" s="6" customFormat="1" x14ac:dyDescent="0.2">
      <c r="B28" s="44" t="s">
        <v>263</v>
      </c>
      <c r="C28" s="291" t="s">
        <v>250</v>
      </c>
      <c r="D28" s="293" t="s">
        <v>271</v>
      </c>
      <c r="E28" s="292">
        <v>1400</v>
      </c>
    </row>
    <row r="29" spans="2:5" s="6" customFormat="1" x14ac:dyDescent="0.2">
      <c r="B29" s="44" t="s">
        <v>264</v>
      </c>
      <c r="C29" s="291" t="s">
        <v>251</v>
      </c>
      <c r="D29" s="293" t="s">
        <v>271</v>
      </c>
      <c r="E29" s="292">
        <v>42000</v>
      </c>
    </row>
    <row r="30" spans="2:5" s="6" customFormat="1" ht="28.5" x14ac:dyDescent="0.2">
      <c r="B30" s="44" t="s">
        <v>265</v>
      </c>
      <c r="C30" s="291" t="s">
        <v>252</v>
      </c>
      <c r="D30" s="293" t="s">
        <v>271</v>
      </c>
      <c r="E30" s="292">
        <v>294</v>
      </c>
    </row>
    <row r="31" spans="2:5" s="6" customFormat="1" x14ac:dyDescent="0.2">
      <c r="B31" s="44" t="s">
        <v>266</v>
      </c>
      <c r="C31" s="291" t="s">
        <v>253</v>
      </c>
      <c r="D31" s="293" t="s">
        <v>271</v>
      </c>
      <c r="E31" s="292">
        <v>1266</v>
      </c>
    </row>
    <row r="32" spans="2:5" s="6" customFormat="1" x14ac:dyDescent="0.2">
      <c r="B32" s="44" t="s">
        <v>267</v>
      </c>
      <c r="C32" s="291" t="s">
        <v>254</v>
      </c>
      <c r="D32" s="293" t="s">
        <v>271</v>
      </c>
      <c r="E32" s="292">
        <v>4188</v>
      </c>
    </row>
    <row r="33" spans="2:5" s="6" customFormat="1" x14ac:dyDescent="0.2">
      <c r="B33" s="44" t="s">
        <v>268</v>
      </c>
      <c r="C33" s="291" t="s">
        <v>255</v>
      </c>
      <c r="D33" s="293" t="s">
        <v>271</v>
      </c>
      <c r="E33" s="292">
        <v>7000</v>
      </c>
    </row>
    <row r="34" spans="2:5" s="6" customFormat="1" x14ac:dyDescent="0.2">
      <c r="B34" s="44" t="s">
        <v>309</v>
      </c>
      <c r="C34" s="291" t="s">
        <v>272</v>
      </c>
      <c r="D34" s="293" t="s">
        <v>346</v>
      </c>
      <c r="E34" s="292">
        <v>1550</v>
      </c>
    </row>
    <row r="35" spans="2:5" s="6" customFormat="1" x14ac:dyDescent="0.2">
      <c r="B35" s="44" t="s">
        <v>310</v>
      </c>
      <c r="C35" s="291" t="s">
        <v>273</v>
      </c>
      <c r="D35" s="293" t="s">
        <v>346</v>
      </c>
      <c r="E35" s="292">
        <v>8000</v>
      </c>
    </row>
    <row r="36" spans="2:5" s="6" customFormat="1" ht="42.75" x14ac:dyDescent="0.2">
      <c r="B36" s="44" t="s">
        <v>311</v>
      </c>
      <c r="C36" s="291" t="s">
        <v>274</v>
      </c>
      <c r="D36" s="293" t="s">
        <v>346</v>
      </c>
      <c r="E36" s="292">
        <v>800</v>
      </c>
    </row>
    <row r="37" spans="2:5" s="6" customFormat="1" x14ac:dyDescent="0.2">
      <c r="B37" s="44" t="s">
        <v>312</v>
      </c>
      <c r="C37" s="291" t="s">
        <v>275</v>
      </c>
      <c r="D37" s="293" t="s">
        <v>347</v>
      </c>
      <c r="E37" s="292">
        <v>130</v>
      </c>
    </row>
    <row r="38" spans="2:5" s="6" customFormat="1" x14ac:dyDescent="0.2">
      <c r="B38" s="44" t="s">
        <v>313</v>
      </c>
      <c r="C38" s="291" t="s">
        <v>276</v>
      </c>
      <c r="D38" s="293" t="s">
        <v>347</v>
      </c>
      <c r="E38" s="292">
        <v>225</v>
      </c>
    </row>
    <row r="39" spans="2:5" s="6" customFormat="1" x14ac:dyDescent="0.2">
      <c r="B39" s="44" t="s">
        <v>314</v>
      </c>
      <c r="C39" s="291" t="s">
        <v>277</v>
      </c>
      <c r="D39" s="293" t="s">
        <v>346</v>
      </c>
      <c r="E39" s="292">
        <v>1450</v>
      </c>
    </row>
    <row r="40" spans="2:5" s="6" customFormat="1" ht="28.5" x14ac:dyDescent="0.2">
      <c r="B40" s="44" t="s">
        <v>315</v>
      </c>
      <c r="C40" s="291" t="s">
        <v>278</v>
      </c>
      <c r="D40" s="293" t="s">
        <v>347</v>
      </c>
      <c r="E40" s="292">
        <v>240</v>
      </c>
    </row>
    <row r="41" spans="2:5" s="6" customFormat="1" x14ac:dyDescent="0.2">
      <c r="B41" s="44" t="s">
        <v>316</v>
      </c>
      <c r="C41" s="291" t="s">
        <v>279</v>
      </c>
      <c r="D41" s="293" t="s">
        <v>271</v>
      </c>
      <c r="E41" s="292">
        <v>1014</v>
      </c>
    </row>
    <row r="42" spans="2:5" s="6" customFormat="1" x14ac:dyDescent="0.2">
      <c r="B42" s="44" t="s">
        <v>317</v>
      </c>
      <c r="C42" s="291" t="s">
        <v>280</v>
      </c>
      <c r="D42" s="293" t="s">
        <v>116</v>
      </c>
      <c r="E42" s="292">
        <v>332</v>
      </c>
    </row>
    <row r="43" spans="2:5" s="6" customFormat="1" x14ac:dyDescent="0.2">
      <c r="B43" s="44" t="s">
        <v>318</v>
      </c>
      <c r="C43" s="291" t="s">
        <v>281</v>
      </c>
      <c r="D43" s="293" t="s">
        <v>116</v>
      </c>
      <c r="E43" s="292">
        <v>1200</v>
      </c>
    </row>
    <row r="44" spans="2:5" s="6" customFormat="1" x14ac:dyDescent="0.2">
      <c r="B44" s="44" t="s">
        <v>319</v>
      </c>
      <c r="C44" s="291" t="s">
        <v>282</v>
      </c>
      <c r="D44" s="293" t="s">
        <v>116</v>
      </c>
      <c r="E44" s="292">
        <v>490</v>
      </c>
    </row>
    <row r="45" spans="2:5" s="6" customFormat="1" x14ac:dyDescent="0.2">
      <c r="B45" s="44" t="s">
        <v>320</v>
      </c>
      <c r="C45" s="291" t="s">
        <v>283</v>
      </c>
      <c r="D45" s="293" t="s">
        <v>116</v>
      </c>
      <c r="E45" s="292">
        <v>1342</v>
      </c>
    </row>
    <row r="46" spans="2:5" s="6" customFormat="1" ht="28.5" x14ac:dyDescent="0.2">
      <c r="B46" s="309" t="s">
        <v>321</v>
      </c>
      <c r="C46" s="310" t="s">
        <v>284</v>
      </c>
      <c r="D46" s="311" t="s">
        <v>116</v>
      </c>
      <c r="E46" s="312">
        <v>2433</v>
      </c>
    </row>
    <row r="47" spans="2:5" s="6" customFormat="1" ht="28.5" x14ac:dyDescent="0.2">
      <c r="B47" s="309" t="s">
        <v>322</v>
      </c>
      <c r="C47" s="310" t="s">
        <v>285</v>
      </c>
      <c r="D47" s="311" t="s">
        <v>116</v>
      </c>
      <c r="E47" s="312">
        <v>102</v>
      </c>
    </row>
    <row r="48" spans="2:5" s="6" customFormat="1" x14ac:dyDescent="0.2">
      <c r="B48" s="44" t="s">
        <v>323</v>
      </c>
      <c r="C48" s="291" t="s">
        <v>286</v>
      </c>
      <c r="D48" s="293" t="s">
        <v>346</v>
      </c>
      <c r="E48" s="292">
        <v>420</v>
      </c>
    </row>
    <row r="49" spans="2:5" s="6" customFormat="1" x14ac:dyDescent="0.2">
      <c r="B49" s="44" t="s">
        <v>324</v>
      </c>
      <c r="C49" s="291" t="s">
        <v>287</v>
      </c>
      <c r="D49" s="293" t="s">
        <v>116</v>
      </c>
      <c r="E49" s="292">
        <v>309</v>
      </c>
    </row>
    <row r="50" spans="2:5" s="6" customFormat="1" x14ac:dyDescent="0.2">
      <c r="B50" s="44" t="s">
        <v>325</v>
      </c>
      <c r="C50" s="291" t="s">
        <v>288</v>
      </c>
      <c r="D50" s="293" t="s">
        <v>116</v>
      </c>
      <c r="E50" s="292">
        <v>93</v>
      </c>
    </row>
    <row r="51" spans="2:5" s="6" customFormat="1" x14ac:dyDescent="0.2">
      <c r="B51" s="44" t="s">
        <v>326</v>
      </c>
      <c r="C51" s="291" t="s">
        <v>289</v>
      </c>
      <c r="D51" s="293" t="s">
        <v>116</v>
      </c>
      <c r="E51" s="292">
        <v>100</v>
      </c>
    </row>
    <row r="52" spans="2:5" s="6" customFormat="1" x14ac:dyDescent="0.2">
      <c r="B52" s="44" t="s">
        <v>327</v>
      </c>
      <c r="C52" s="291" t="s">
        <v>290</v>
      </c>
      <c r="D52" s="293" t="s">
        <v>116</v>
      </c>
      <c r="E52" s="292">
        <v>375</v>
      </c>
    </row>
    <row r="53" spans="2:5" s="6" customFormat="1" x14ac:dyDescent="0.2">
      <c r="B53" s="44" t="s">
        <v>328</v>
      </c>
      <c r="C53" s="291" t="s">
        <v>291</v>
      </c>
      <c r="D53" s="293" t="s">
        <v>346</v>
      </c>
      <c r="E53" s="292">
        <v>700</v>
      </c>
    </row>
    <row r="54" spans="2:5" s="6" customFormat="1" x14ac:dyDescent="0.2">
      <c r="B54" s="44" t="s">
        <v>329</v>
      </c>
      <c r="C54" s="291" t="s">
        <v>292</v>
      </c>
      <c r="D54" s="293" t="s">
        <v>346</v>
      </c>
      <c r="E54" s="292">
        <v>1080</v>
      </c>
    </row>
    <row r="55" spans="2:5" s="6" customFormat="1" x14ac:dyDescent="0.2">
      <c r="B55" s="44" t="s">
        <v>330</v>
      </c>
      <c r="C55" s="291" t="s">
        <v>293</v>
      </c>
      <c r="D55" s="293" t="s">
        <v>116</v>
      </c>
      <c r="E55" s="292">
        <v>60</v>
      </c>
    </row>
    <row r="56" spans="2:5" s="6" customFormat="1" x14ac:dyDescent="0.2">
      <c r="B56" s="44" t="s">
        <v>331</v>
      </c>
      <c r="C56" s="291" t="s">
        <v>294</v>
      </c>
      <c r="D56" s="293" t="s">
        <v>270</v>
      </c>
      <c r="E56" s="292">
        <v>500</v>
      </c>
    </row>
    <row r="57" spans="2:5" s="6" customFormat="1" x14ac:dyDescent="0.2">
      <c r="B57" s="44" t="s">
        <v>332</v>
      </c>
      <c r="C57" s="291" t="s">
        <v>295</v>
      </c>
      <c r="D57" s="293" t="s">
        <v>346</v>
      </c>
      <c r="E57" s="292">
        <v>48</v>
      </c>
    </row>
    <row r="58" spans="2:5" s="6" customFormat="1" x14ac:dyDescent="0.2">
      <c r="B58" s="44" t="s">
        <v>333</v>
      </c>
      <c r="C58" s="291" t="s">
        <v>296</v>
      </c>
      <c r="D58" s="293" t="s">
        <v>116</v>
      </c>
      <c r="E58" s="292">
        <v>48</v>
      </c>
    </row>
    <row r="59" spans="2:5" s="6" customFormat="1" x14ac:dyDescent="0.2">
      <c r="B59" s="44" t="s">
        <v>334</v>
      </c>
      <c r="C59" s="291" t="s">
        <v>297</v>
      </c>
      <c r="D59" s="293" t="s">
        <v>346</v>
      </c>
      <c r="E59" s="292">
        <v>1200</v>
      </c>
    </row>
    <row r="60" spans="2:5" s="6" customFormat="1" x14ac:dyDescent="0.2">
      <c r="B60" s="44" t="s">
        <v>335</v>
      </c>
      <c r="C60" s="291" t="s">
        <v>298</v>
      </c>
      <c r="D60" s="293" t="s">
        <v>116</v>
      </c>
      <c r="E60" s="292">
        <v>236</v>
      </c>
    </row>
    <row r="61" spans="2:5" s="6" customFormat="1" x14ac:dyDescent="0.2">
      <c r="B61" s="44" t="s">
        <v>336</v>
      </c>
      <c r="C61" s="291" t="s">
        <v>299</v>
      </c>
      <c r="D61" s="293" t="s">
        <v>116</v>
      </c>
      <c r="E61" s="292">
        <v>128</v>
      </c>
    </row>
    <row r="62" spans="2:5" s="6" customFormat="1" x14ac:dyDescent="0.2">
      <c r="B62" s="44" t="s">
        <v>337</v>
      </c>
      <c r="C62" s="291" t="s">
        <v>300</v>
      </c>
      <c r="D62" s="293" t="s">
        <v>116</v>
      </c>
      <c r="E62" s="292">
        <v>90</v>
      </c>
    </row>
    <row r="63" spans="2:5" s="6" customFormat="1" x14ac:dyDescent="0.2">
      <c r="B63" s="44" t="s">
        <v>338</v>
      </c>
      <c r="C63" s="291" t="s">
        <v>301</v>
      </c>
      <c r="D63" s="293" t="s">
        <v>116</v>
      </c>
      <c r="E63" s="292">
        <v>100</v>
      </c>
    </row>
    <row r="64" spans="2:5" s="6" customFormat="1" x14ac:dyDescent="0.2">
      <c r="B64" s="44" t="s">
        <v>339</v>
      </c>
      <c r="C64" s="291" t="s">
        <v>302</v>
      </c>
      <c r="D64" s="293" t="s">
        <v>116</v>
      </c>
      <c r="E64" s="292">
        <v>160</v>
      </c>
    </row>
    <row r="65" spans="2:5" s="6" customFormat="1" x14ac:dyDescent="0.2">
      <c r="B65" s="44" t="s">
        <v>340</v>
      </c>
      <c r="C65" s="291" t="s">
        <v>303</v>
      </c>
      <c r="D65" s="293" t="s">
        <v>116</v>
      </c>
      <c r="E65" s="292">
        <v>940</v>
      </c>
    </row>
    <row r="66" spans="2:5" s="6" customFormat="1" x14ac:dyDescent="0.2">
      <c r="B66" s="44" t="s">
        <v>341</v>
      </c>
      <c r="C66" s="291" t="s">
        <v>304</v>
      </c>
      <c r="D66" s="293" t="s">
        <v>116</v>
      </c>
      <c r="E66" s="292">
        <v>5625</v>
      </c>
    </row>
    <row r="67" spans="2:5" s="6" customFormat="1" x14ac:dyDescent="0.2">
      <c r="B67" s="44" t="s">
        <v>342</v>
      </c>
      <c r="C67" s="291" t="s">
        <v>305</v>
      </c>
      <c r="D67" s="293" t="s">
        <v>116</v>
      </c>
      <c r="E67" s="292">
        <v>1301</v>
      </c>
    </row>
    <row r="68" spans="2:5" s="6" customFormat="1" x14ac:dyDescent="0.2">
      <c r="B68" s="44" t="s">
        <v>343</v>
      </c>
      <c r="C68" s="291" t="s">
        <v>306</v>
      </c>
      <c r="D68" s="293" t="s">
        <v>346</v>
      </c>
      <c r="E68" s="292">
        <v>249.89999999999998</v>
      </c>
    </row>
    <row r="69" spans="2:5" s="6" customFormat="1" x14ac:dyDescent="0.2">
      <c r="B69" s="44" t="s">
        <v>344</v>
      </c>
      <c r="C69" s="291" t="s">
        <v>307</v>
      </c>
      <c r="D69" s="293" t="s">
        <v>116</v>
      </c>
      <c r="E69" s="292">
        <v>1190</v>
      </c>
    </row>
    <row r="70" spans="2:5" s="6" customFormat="1" x14ac:dyDescent="0.2">
      <c r="B70" s="44" t="s">
        <v>345</v>
      </c>
      <c r="C70" s="291" t="s">
        <v>308</v>
      </c>
      <c r="D70" s="293" t="s">
        <v>348</v>
      </c>
      <c r="E70" s="292">
        <v>4375</v>
      </c>
    </row>
    <row r="71" spans="2:5" s="6" customFormat="1" ht="15" x14ac:dyDescent="0.25">
      <c r="B71" s="14">
        <v>2</v>
      </c>
      <c r="C71" s="15" t="s">
        <v>463</v>
      </c>
      <c r="D71" s="48"/>
      <c r="E71" s="51"/>
    </row>
    <row r="72" spans="2:5" s="6" customFormat="1" ht="15" x14ac:dyDescent="0.25">
      <c r="B72" s="11" t="s">
        <v>53</v>
      </c>
      <c r="C72" s="12" t="s">
        <v>502</v>
      </c>
      <c r="D72" s="49"/>
      <c r="E72" s="223">
        <f>SUM(E73:E73)</f>
        <v>56000</v>
      </c>
    </row>
    <row r="73" spans="2:5" s="6" customFormat="1" x14ac:dyDescent="0.2">
      <c r="B73" s="44" t="s">
        <v>28</v>
      </c>
      <c r="C73" s="291" t="s">
        <v>431</v>
      </c>
      <c r="D73" s="293" t="s">
        <v>270</v>
      </c>
      <c r="E73" s="292">
        <v>56000</v>
      </c>
    </row>
    <row r="74" spans="2:5" s="6" customFormat="1" hidden="1" x14ac:dyDescent="0.2"/>
    <row r="75" spans="2:5" s="6" customFormat="1" ht="15" hidden="1" x14ac:dyDescent="0.25">
      <c r="B75" s="5"/>
    </row>
    <row r="76" spans="2:5" s="6" customFormat="1" hidden="1" x14ac:dyDescent="0.2"/>
    <row r="77" spans="2:5" s="6" customFormat="1" ht="12.75" hidden="1" customHeight="1" x14ac:dyDescent="0.2">
      <c r="B77" s="480" t="s">
        <v>11</v>
      </c>
      <c r="C77" s="480" t="s">
        <v>55</v>
      </c>
      <c r="D77" s="480" t="s">
        <v>62</v>
      </c>
    </row>
    <row r="78" spans="2:5" s="6" customFormat="1" hidden="1" x14ac:dyDescent="0.2">
      <c r="B78" s="480"/>
      <c r="C78" s="480"/>
      <c r="D78" s="480"/>
    </row>
    <row r="79" spans="2:5" s="6" customFormat="1" ht="15" hidden="1" x14ac:dyDescent="0.25">
      <c r="B79" s="14"/>
      <c r="C79" s="14" t="s">
        <v>56</v>
      </c>
      <c r="D79" s="14">
        <f>SUM(D80:D82)</f>
        <v>0</v>
      </c>
    </row>
    <row r="80" spans="2:5" s="6" customFormat="1" hidden="1" x14ac:dyDescent="0.2">
      <c r="B80" s="8"/>
      <c r="C80" s="52"/>
      <c r="D80" s="10">
        <v>0</v>
      </c>
    </row>
    <row r="81" spans="2:5" s="6" customFormat="1" hidden="1" x14ac:dyDescent="0.2">
      <c r="B81" s="8"/>
      <c r="C81" s="52"/>
      <c r="D81" s="10">
        <v>0</v>
      </c>
    </row>
    <row r="82" spans="2:5" s="6" customFormat="1" hidden="1" x14ac:dyDescent="0.2">
      <c r="B82" s="8"/>
      <c r="C82" s="52"/>
      <c r="D82" s="10">
        <v>0</v>
      </c>
    </row>
    <row r="83" spans="2:5" s="6" customFormat="1" ht="15" hidden="1" x14ac:dyDescent="0.25">
      <c r="B83" s="53"/>
      <c r="C83" s="12"/>
      <c r="D83" s="54">
        <v>0</v>
      </c>
    </row>
    <row r="84" spans="2:5" s="6" customFormat="1" hidden="1" x14ac:dyDescent="0.2">
      <c r="B84" s="55"/>
      <c r="C84" s="56"/>
      <c r="D84" s="57"/>
    </row>
    <row r="85" spans="2:5" s="6" customFormat="1" hidden="1" x14ac:dyDescent="0.2">
      <c r="B85" s="55"/>
      <c r="C85" s="56"/>
      <c r="D85" s="57"/>
    </row>
    <row r="86" spans="2:5" s="6" customFormat="1" hidden="1" x14ac:dyDescent="0.2"/>
    <row r="87" spans="2:5" s="6" customFormat="1" hidden="1" x14ac:dyDescent="0.2"/>
    <row r="88" spans="2:5" s="6" customFormat="1" x14ac:dyDescent="0.2"/>
    <row r="89" spans="2:5" s="6" customFormat="1" ht="15" x14ac:dyDescent="0.25">
      <c r="B89" s="5" t="s">
        <v>353</v>
      </c>
    </row>
    <row r="90" spans="2:5" x14ac:dyDescent="0.2">
      <c r="E90" s="6"/>
    </row>
    <row r="91" spans="2:5" ht="15" x14ac:dyDescent="0.25">
      <c r="C91" s="58" t="s">
        <v>430</v>
      </c>
      <c r="D91" s="59">
        <v>0.4</v>
      </c>
      <c r="E91" s="60" t="s">
        <v>57</v>
      </c>
    </row>
    <row r="92" spans="2:5" ht="15" x14ac:dyDescent="0.25">
      <c r="C92" s="58" t="s">
        <v>464</v>
      </c>
      <c r="D92" s="59">
        <v>0</v>
      </c>
      <c r="E92" s="60" t="s">
        <v>57</v>
      </c>
    </row>
    <row r="93" spans="2:5" ht="14.25" customHeight="1" x14ac:dyDescent="0.25">
      <c r="C93" s="58" t="s">
        <v>229</v>
      </c>
      <c r="D93" s="59">
        <v>0.05</v>
      </c>
      <c r="E93" s="60" t="s">
        <v>57</v>
      </c>
    </row>
    <row r="94" spans="2:5" ht="14.25" customHeight="1" x14ac:dyDescent="0.25">
      <c r="C94" s="58"/>
      <c r="D94" s="61"/>
      <c r="E94" s="60"/>
    </row>
    <row r="95" spans="2:5" ht="14.25" customHeight="1" x14ac:dyDescent="0.25">
      <c r="C95" s="58"/>
      <c r="D95" s="59"/>
      <c r="E95" s="60"/>
    </row>
    <row r="96" spans="2:5" x14ac:dyDescent="0.2">
      <c r="E96" s="6"/>
    </row>
    <row r="97" spans="2:18" s="6" customFormat="1" ht="15" x14ac:dyDescent="0.25">
      <c r="B97" s="5" t="s">
        <v>465</v>
      </c>
    </row>
    <row r="98" spans="2:18" s="6" customFormat="1" x14ac:dyDescent="0.2"/>
    <row r="99" spans="2:18" s="6" customFormat="1" ht="20.25" customHeight="1" x14ac:dyDescent="0.2">
      <c r="B99" s="480" t="s">
        <v>11</v>
      </c>
      <c r="C99" s="480" t="s">
        <v>12</v>
      </c>
      <c r="D99" s="480" t="s">
        <v>13</v>
      </c>
      <c r="E99" s="498" t="s">
        <v>14</v>
      </c>
      <c r="F99" s="499"/>
      <c r="G99" s="499"/>
      <c r="H99" s="499"/>
      <c r="I99" s="499"/>
      <c r="J99" s="499"/>
      <c r="K99" s="499"/>
      <c r="L99" s="499"/>
      <c r="M99" s="499"/>
      <c r="N99" s="499"/>
      <c r="O99" s="499"/>
      <c r="P99" s="289"/>
      <c r="Q99" s="289"/>
      <c r="R99" s="290"/>
    </row>
    <row r="100" spans="2:18" s="6" customFormat="1" ht="19.5" customHeight="1" x14ac:dyDescent="0.2">
      <c r="B100" s="480"/>
      <c r="C100" s="480"/>
      <c r="D100" s="480"/>
      <c r="E100" s="129">
        <f>'11_Ост_П_ППР'!F67</f>
        <v>2018</v>
      </c>
      <c r="F100" s="129">
        <f>'11_Ост_П_ППР'!G67</f>
        <v>2019</v>
      </c>
      <c r="G100" s="129">
        <f>'11_Ост_П_ППР'!H67</f>
        <v>2020</v>
      </c>
      <c r="H100" s="129">
        <f>'11_Ост_П_ППР'!I67</f>
        <v>2021</v>
      </c>
      <c r="I100" s="129">
        <f>'11_Ост_П_ППР'!J67</f>
        <v>2022</v>
      </c>
      <c r="J100" s="129">
        <f>'11_Ост_П_ППР'!K67</f>
        <v>2023</v>
      </c>
      <c r="K100" s="129">
        <f>'11_Ост_П_ППР'!L67</f>
        <v>2024</v>
      </c>
      <c r="L100" s="129">
        <f>'11_Ост_П_ППР'!M67</f>
        <v>2025</v>
      </c>
      <c r="M100" s="129">
        <f>'11_Ост_П_ППР'!N67</f>
        <v>2026</v>
      </c>
      <c r="N100" s="129">
        <f>'11_Ост_П_ППР'!O67</f>
        <v>2027</v>
      </c>
      <c r="O100" s="129">
        <f>'11_Ост_П_ППР'!P67</f>
        <v>2028</v>
      </c>
      <c r="P100" s="129" t="str">
        <f>'11_Ост_П_ППР'!Q67</f>
        <v>-</v>
      </c>
      <c r="Q100" s="129" t="str">
        <f>'11_Ост_П_ППР'!R67</f>
        <v>-</v>
      </c>
      <c r="R100" s="129" t="str">
        <f>'11_Ост_П_ППР'!S67</f>
        <v>-</v>
      </c>
    </row>
    <row r="101" spans="2:18" s="6" customFormat="1" ht="29.25" customHeight="1" x14ac:dyDescent="0.2">
      <c r="B101" s="480"/>
      <c r="C101" s="480"/>
      <c r="D101" s="128" t="s">
        <v>503</v>
      </c>
      <c r="E101" s="128" t="s">
        <v>60</v>
      </c>
      <c r="F101" s="128" t="s">
        <v>60</v>
      </c>
      <c r="G101" s="128" t="s">
        <v>60</v>
      </c>
      <c r="H101" s="128" t="s">
        <v>60</v>
      </c>
      <c r="I101" s="128" t="s">
        <v>60</v>
      </c>
      <c r="J101" s="128" t="s">
        <v>60</v>
      </c>
      <c r="K101" s="128" t="s">
        <v>60</v>
      </c>
      <c r="L101" s="128" t="s">
        <v>60</v>
      </c>
      <c r="M101" s="128" t="s">
        <v>60</v>
      </c>
      <c r="N101" s="128" t="s">
        <v>60</v>
      </c>
      <c r="O101" s="128" t="s">
        <v>60</v>
      </c>
      <c r="P101" s="128" t="s">
        <v>60</v>
      </c>
      <c r="Q101" s="128" t="s">
        <v>60</v>
      </c>
      <c r="R101" s="128" t="s">
        <v>60</v>
      </c>
    </row>
    <row r="102" spans="2:18" s="6" customFormat="1" ht="15" x14ac:dyDescent="0.25">
      <c r="B102" s="14" t="s">
        <v>16</v>
      </c>
      <c r="C102" s="374" t="s">
        <v>444</v>
      </c>
      <c r="D102" s="62">
        <f t="shared" ref="D102:D112" si="0">SUM(E102:R102)</f>
        <v>55948651.199999996</v>
      </c>
      <c r="E102" s="62">
        <f>SUM(E103:E109)</f>
        <v>55948651.199999996</v>
      </c>
      <c r="F102" s="62">
        <f t="shared" ref="F102:R102" si="1">SUM(F103:F109)</f>
        <v>0</v>
      </c>
      <c r="G102" s="62">
        <f t="shared" si="1"/>
        <v>0</v>
      </c>
      <c r="H102" s="62">
        <f t="shared" si="1"/>
        <v>0</v>
      </c>
      <c r="I102" s="62">
        <f t="shared" si="1"/>
        <v>0</v>
      </c>
      <c r="J102" s="62">
        <f t="shared" si="1"/>
        <v>0</v>
      </c>
      <c r="K102" s="62">
        <f t="shared" si="1"/>
        <v>0</v>
      </c>
      <c r="L102" s="62">
        <f t="shared" si="1"/>
        <v>0</v>
      </c>
      <c r="M102" s="62">
        <f t="shared" si="1"/>
        <v>0</v>
      </c>
      <c r="N102" s="62">
        <f t="shared" si="1"/>
        <v>0</v>
      </c>
      <c r="O102" s="62">
        <f t="shared" si="1"/>
        <v>0</v>
      </c>
      <c r="P102" s="62">
        <f t="shared" si="1"/>
        <v>0</v>
      </c>
      <c r="Q102" s="62">
        <f t="shared" si="1"/>
        <v>0</v>
      </c>
      <c r="R102" s="62">
        <f t="shared" si="1"/>
        <v>0</v>
      </c>
    </row>
    <row r="103" spans="2:18" s="6" customFormat="1" x14ac:dyDescent="0.2">
      <c r="B103" s="44" t="s">
        <v>17</v>
      </c>
      <c r="C103" s="13" t="s">
        <v>479</v>
      </c>
      <c r="D103" s="64">
        <f t="shared" si="0"/>
        <v>53260651.199999996</v>
      </c>
      <c r="E103" s="64">
        <f>SUM(E130:H130)</f>
        <v>53260651.199999996</v>
      </c>
      <c r="F103" s="64">
        <f>SUM(I130:L130)</f>
        <v>0</v>
      </c>
      <c r="G103" s="64">
        <f>SUM(M130:P130)</f>
        <v>0</v>
      </c>
      <c r="H103" s="64">
        <f>SUM(Q130:T130)</f>
        <v>0</v>
      </c>
      <c r="I103" s="64">
        <f>SUM(U130:X130)</f>
        <v>0</v>
      </c>
      <c r="J103" s="64">
        <f>SUM(Y130:AB130)</f>
        <v>0</v>
      </c>
      <c r="K103" s="64">
        <f>SUM(AC130:AF130)</f>
        <v>0</v>
      </c>
      <c r="L103" s="64">
        <f>SUM(AG130:AJ130)</f>
        <v>0</v>
      </c>
      <c r="M103" s="64">
        <f>SUM(AK130:AN130)</f>
        <v>0</v>
      </c>
      <c r="N103" s="64">
        <f>SUM(AO130:AR130)</f>
        <v>0</v>
      </c>
      <c r="O103" s="64">
        <f>SUM(AS130:AV130)</f>
        <v>0</v>
      </c>
      <c r="P103" s="64"/>
      <c r="Q103" s="64"/>
      <c r="R103" s="64"/>
    </row>
    <row r="104" spans="2:18" s="6" customFormat="1" hidden="1" x14ac:dyDescent="0.2">
      <c r="B104" s="44"/>
      <c r="C104" s="13"/>
      <c r="D104" s="64">
        <f t="shared" si="0"/>
        <v>0</v>
      </c>
      <c r="E104" s="64">
        <f>'11_Ост_П_ППР'!E125*'12_Ост_П_Обор_ПИР'!$E$11</f>
        <v>0</v>
      </c>
      <c r="F104" s="64">
        <f>'11_Ост_П_ППР'!F125*'12_Ост_П_Обор_ПИР'!$E$11</f>
        <v>0</v>
      </c>
      <c r="G104" s="64">
        <f>'11_Ост_П_ППР'!G125*'12_Ост_П_Обор_ПИР'!$E$11</f>
        <v>0</v>
      </c>
      <c r="H104" s="64">
        <f>'11_Ост_П_ППР'!H125*'12_Ост_П_Обор_ПИР'!$E$11</f>
        <v>0</v>
      </c>
      <c r="I104" s="64">
        <f>'11_Ост_П_ППР'!I125*'12_Ост_П_Обор_ПИР'!$E$11</f>
        <v>0</v>
      </c>
      <c r="J104" s="64">
        <f>'11_Ост_П_ППР'!J125*'12_Ост_П_Обор_ПИР'!$E$11</f>
        <v>0</v>
      </c>
      <c r="K104" s="64">
        <f>'11_Ост_П_ППР'!K125*'12_Ост_П_Обор_ПИР'!$E$11</f>
        <v>0</v>
      </c>
      <c r="L104" s="64">
        <f>'11_Ост_П_ППР'!L125*'12_Ост_П_Обор_ПИР'!$E$11</f>
        <v>0</v>
      </c>
      <c r="M104" s="64">
        <f>'11_Ост_П_ППР'!M125*'12_Ост_П_Обор_ПИР'!$E$11</f>
        <v>0</v>
      </c>
      <c r="N104" s="64">
        <f>'11_Ост_П_ППР'!N125*'12_Ост_П_Обор_ПИР'!$E$11</f>
        <v>0</v>
      </c>
      <c r="O104" s="64">
        <f>'11_Ост_П_ППР'!O125*'12_Ост_П_Обор_ПИР'!$E$11</f>
        <v>0</v>
      </c>
      <c r="P104" s="64">
        <f>'11_Ост_П_ППР'!P125*'12_Ост_П_Обор_ПИР'!$E$11</f>
        <v>0</v>
      </c>
      <c r="Q104" s="64">
        <f>'11_Ост_П_ППР'!Q125*'12_Ост_П_Обор_ПИР'!$E$11</f>
        <v>0</v>
      </c>
      <c r="R104" s="64">
        <f>'11_Ост_П_ППР'!R125*'12_Ост_П_Обор_ПИР'!$E$11</f>
        <v>0</v>
      </c>
    </row>
    <row r="105" spans="2:18" s="6" customFormat="1" hidden="1" x14ac:dyDescent="0.2">
      <c r="B105" s="44"/>
      <c r="C105" s="13"/>
      <c r="D105" s="64">
        <f t="shared" si="0"/>
        <v>0</v>
      </c>
      <c r="E105" s="64">
        <f>'11_Ост_П_ППР'!E126*'12_Ост_П_Обор_ПИР'!$E$12</f>
        <v>0</v>
      </c>
      <c r="F105" s="64">
        <f>'11_Ост_П_ППР'!F126*'12_Ост_П_Обор_ПИР'!$E$12</f>
        <v>0</v>
      </c>
      <c r="G105" s="64">
        <f>'11_Ост_П_ППР'!G126*'12_Ост_П_Обор_ПИР'!$E$12</f>
        <v>0</v>
      </c>
      <c r="H105" s="64">
        <f>'11_Ост_П_ППР'!H126*'12_Ост_П_Обор_ПИР'!$E$12</f>
        <v>0</v>
      </c>
      <c r="I105" s="64">
        <f>'11_Ост_П_ППР'!I126*'12_Ост_П_Обор_ПИР'!$E$12</f>
        <v>0</v>
      </c>
      <c r="J105" s="64">
        <f>'11_Ост_П_ППР'!J126*'12_Ост_П_Обор_ПИР'!$E$12</f>
        <v>0</v>
      </c>
      <c r="K105" s="64">
        <f>'11_Ост_П_ППР'!K126*'12_Ост_П_Обор_ПИР'!$E$12</f>
        <v>0</v>
      </c>
      <c r="L105" s="64">
        <f>'11_Ост_П_ППР'!L126*'12_Ост_П_Обор_ПИР'!$E$12</f>
        <v>0</v>
      </c>
      <c r="M105" s="64">
        <f>'11_Ост_П_ППР'!M126*'12_Ост_П_Обор_ПИР'!$E$12</f>
        <v>0</v>
      </c>
      <c r="N105" s="64">
        <f>'11_Ост_П_ППР'!N126*'12_Ост_П_Обор_ПИР'!$E$12</f>
        <v>0</v>
      </c>
      <c r="O105" s="64">
        <f>'11_Ост_П_ППР'!O126*'12_Ост_П_Обор_ПИР'!$E$12</f>
        <v>0</v>
      </c>
      <c r="P105" s="64">
        <f>'11_Ост_П_ППР'!P126*'12_Ост_П_Обор_ПИР'!$E$12</f>
        <v>0</v>
      </c>
      <c r="Q105" s="64">
        <f>'11_Ост_П_ППР'!Q126*'12_Ост_П_Обор_ПИР'!$E$12</f>
        <v>0</v>
      </c>
      <c r="R105" s="64">
        <f>'11_Ост_П_ППР'!R126*'12_Ост_П_Обор_ПИР'!$E$12</f>
        <v>0</v>
      </c>
    </row>
    <row r="106" spans="2:18" s="6" customFormat="1" hidden="1" x14ac:dyDescent="0.2">
      <c r="B106" s="44"/>
      <c r="C106" s="13"/>
      <c r="D106" s="64">
        <f t="shared" si="0"/>
        <v>0</v>
      </c>
      <c r="E106" s="64">
        <f>'11_Ост_П_ППР'!E127*'12_Ост_П_Обор_ПИР'!$E$13</f>
        <v>0</v>
      </c>
      <c r="F106" s="64">
        <f>'11_Ост_П_ППР'!F127*'12_Ост_П_Обор_ПИР'!$E$13</f>
        <v>0</v>
      </c>
      <c r="G106" s="64">
        <f>'11_Ост_П_ППР'!G127*'12_Ост_П_Обор_ПИР'!$E$13</f>
        <v>0</v>
      </c>
      <c r="H106" s="64">
        <f>'11_Ост_П_ППР'!H127*'12_Ост_П_Обор_ПИР'!$E$13</f>
        <v>0</v>
      </c>
      <c r="I106" s="64">
        <f>'11_Ост_П_ППР'!I127*'12_Ост_П_Обор_ПИР'!$E$13</f>
        <v>0</v>
      </c>
      <c r="J106" s="64">
        <f>'11_Ост_П_ППР'!J127*'12_Ост_П_Обор_ПИР'!$E$13</f>
        <v>0</v>
      </c>
      <c r="K106" s="64">
        <f>'11_Ост_П_ППР'!K127*'12_Ост_П_Обор_ПИР'!$E$13</f>
        <v>0</v>
      </c>
      <c r="L106" s="64">
        <f>'11_Ост_П_ППР'!L127*'12_Ост_П_Обор_ПИР'!$E$13</f>
        <v>0</v>
      </c>
      <c r="M106" s="64">
        <f>'11_Ост_П_ППР'!M127*'12_Ост_П_Обор_ПИР'!$E$13</f>
        <v>0</v>
      </c>
      <c r="N106" s="64">
        <f>'11_Ост_П_ППР'!N127*'12_Ост_П_Обор_ПИР'!$E$13</f>
        <v>0</v>
      </c>
      <c r="O106" s="64">
        <f>'11_Ост_П_ППР'!O127*'12_Ост_П_Обор_ПИР'!$E$13</f>
        <v>0</v>
      </c>
      <c r="P106" s="64">
        <f>'11_Ост_П_ППР'!P127*'12_Ост_П_Обор_ПИР'!$E$13</f>
        <v>0</v>
      </c>
      <c r="Q106" s="64">
        <f>'11_Ост_П_ППР'!Q127*'12_Ост_П_Обор_ПИР'!$E$13</f>
        <v>0</v>
      </c>
      <c r="R106" s="64">
        <f>'11_Ост_П_ППР'!R127*'12_Ост_П_Обор_ПИР'!$E$13</f>
        <v>0</v>
      </c>
    </row>
    <row r="107" spans="2:18" s="6" customFormat="1" hidden="1" x14ac:dyDescent="0.2">
      <c r="B107" s="44"/>
      <c r="C107" s="13"/>
      <c r="D107" s="64">
        <f t="shared" si="0"/>
        <v>0</v>
      </c>
      <c r="E107" s="64">
        <f>'11_Ост_П_ППР'!E128*'12_Ост_П_Обор_ПИР'!$E$14</f>
        <v>0</v>
      </c>
      <c r="F107" s="64">
        <f>'11_Ост_П_ППР'!F128*'12_Ост_П_Обор_ПИР'!$E$14</f>
        <v>0</v>
      </c>
      <c r="G107" s="64">
        <f>'11_Ост_П_ППР'!G128*'12_Ост_П_Обор_ПИР'!$E$14</f>
        <v>0</v>
      </c>
      <c r="H107" s="64">
        <f>'11_Ост_П_ППР'!H128*'12_Ост_П_Обор_ПИР'!$E$14</f>
        <v>0</v>
      </c>
      <c r="I107" s="64">
        <f>'11_Ост_П_ППР'!I128*'12_Ост_П_Обор_ПИР'!$E$14</f>
        <v>0</v>
      </c>
      <c r="J107" s="64">
        <f>'11_Ост_П_ППР'!J128*'12_Ост_П_Обор_ПИР'!$E$14</f>
        <v>0</v>
      </c>
      <c r="K107" s="64">
        <f>'11_Ост_П_ППР'!K128*'12_Ост_П_Обор_ПИР'!$E$14</f>
        <v>0</v>
      </c>
      <c r="L107" s="64">
        <f>'11_Ост_П_ППР'!L128*'12_Ост_П_Обор_ПИР'!$E$14</f>
        <v>0</v>
      </c>
      <c r="M107" s="64">
        <f>'11_Ост_П_ППР'!M128*'12_Ост_П_Обор_ПИР'!$E$14</f>
        <v>0</v>
      </c>
      <c r="N107" s="64">
        <f>'11_Ост_П_ППР'!N128*'12_Ост_П_Обор_ПИР'!$E$14</f>
        <v>0</v>
      </c>
      <c r="O107" s="64">
        <f>'11_Ост_П_ППР'!O128*'12_Ост_П_Обор_ПИР'!$E$14</f>
        <v>0</v>
      </c>
      <c r="P107" s="64">
        <f>'11_Ост_П_ППР'!P128*'12_Ост_П_Обор_ПИР'!$E$14</f>
        <v>0</v>
      </c>
      <c r="Q107" s="64">
        <f>'11_Ост_П_ППР'!Q128*'12_Ост_П_Обор_ПИР'!$E$14</f>
        <v>0</v>
      </c>
      <c r="R107" s="64">
        <f>'11_Ост_П_ППР'!R128*'12_Ост_П_Обор_ПИР'!$E$14</f>
        <v>0</v>
      </c>
    </row>
    <row r="108" spans="2:18" s="6" customFormat="1" ht="15" hidden="1" x14ac:dyDescent="0.25">
      <c r="B108" s="11"/>
      <c r="C108" s="12"/>
      <c r="D108" s="64">
        <f t="shared" si="0"/>
        <v>0</v>
      </c>
      <c r="E108" s="64">
        <f>'11_Ост_П_ППР'!E130*'12_Ост_П_Обор_ПИР'!$E$11</f>
        <v>0</v>
      </c>
      <c r="F108" s="64">
        <f>'11_Ост_П_ППР'!F130*'12_Ост_П_Обор_ПИР'!$E$11</f>
        <v>0</v>
      </c>
      <c r="G108" s="64">
        <f>'11_Ост_П_ППР'!G130*'12_Ост_П_Обор_ПИР'!$E$11</f>
        <v>0</v>
      </c>
      <c r="H108" s="64">
        <f>'11_Ост_П_ППР'!H130*'12_Ост_П_Обор_ПИР'!$E$11</f>
        <v>0</v>
      </c>
      <c r="I108" s="64">
        <f>'11_Ост_П_ППР'!I130*'12_Ост_П_Обор_ПИР'!$E$11</f>
        <v>0</v>
      </c>
      <c r="J108" s="64">
        <f>'11_Ост_П_ППР'!J130*'12_Ост_П_Обор_ПИР'!$E$11</f>
        <v>0</v>
      </c>
      <c r="K108" s="64">
        <f>'11_Ост_П_ППР'!K130*'12_Ост_П_Обор_ПИР'!$E$11</f>
        <v>0</v>
      </c>
      <c r="L108" s="64">
        <f>'11_Ост_П_ППР'!L130*'12_Ост_П_Обор_ПИР'!$E$11</f>
        <v>0</v>
      </c>
      <c r="M108" s="64">
        <f>'11_Ост_П_ППР'!M130*'12_Ост_П_Обор_ПИР'!$E$11</f>
        <v>0</v>
      </c>
      <c r="N108" s="64">
        <f>'11_Ост_П_ППР'!N130*'12_Ост_П_Обор_ПИР'!$E$11</f>
        <v>0</v>
      </c>
      <c r="O108" s="64">
        <f>'11_Ост_П_ППР'!O130*'12_Ост_П_Обор_ПИР'!$E$11</f>
        <v>0</v>
      </c>
      <c r="P108" s="64">
        <f>'11_Ост_П_ППР'!P130*'12_Ост_П_Обор_ПИР'!$E$11</f>
        <v>0</v>
      </c>
      <c r="Q108" s="64">
        <f>'11_Ост_П_ППР'!Q130*'12_Ост_П_Обор_ПИР'!$E$11</f>
        <v>0</v>
      </c>
      <c r="R108" s="64">
        <f>'11_Ост_П_ППР'!R130*'12_Ост_П_Обор_ПИР'!$E$11</f>
        <v>0</v>
      </c>
    </row>
    <row r="109" spans="2:18" s="6" customFormat="1" x14ac:dyDescent="0.2">
      <c r="B109" s="44" t="s">
        <v>64</v>
      </c>
      <c r="C109" s="13" t="s">
        <v>480</v>
      </c>
      <c r="D109" s="64">
        <f t="shared" si="0"/>
        <v>2688000</v>
      </c>
      <c r="E109" s="64">
        <f>SUM(E136:H136)</f>
        <v>2688000</v>
      </c>
      <c r="F109" s="64">
        <f>SUM(I136:L136)</f>
        <v>0</v>
      </c>
      <c r="G109" s="64">
        <f>SUM(M136:P136)</f>
        <v>0</v>
      </c>
      <c r="H109" s="64">
        <f>SUM(Q136:T136)</f>
        <v>0</v>
      </c>
      <c r="I109" s="64">
        <f>SUM(U136:X136)</f>
        <v>0</v>
      </c>
      <c r="J109" s="64">
        <f>SUM(Y136:AB136)</f>
        <v>0</v>
      </c>
      <c r="K109" s="64">
        <f>SUM(AC136:AF136)</f>
        <v>0</v>
      </c>
      <c r="L109" s="64">
        <f>SUM(AG136:AJ136)</f>
        <v>0</v>
      </c>
      <c r="M109" s="64">
        <f>SUM(AK136:AN136)</f>
        <v>0</v>
      </c>
      <c r="N109" s="64">
        <f>SUM(AO136:AR136)</f>
        <v>0</v>
      </c>
      <c r="O109" s="64">
        <f>SUM(AS136:AV136)</f>
        <v>0</v>
      </c>
      <c r="P109" s="64">
        <f>'11_Ост_П_ППР'!P131*'12_Ост_П_Обор_ПИР'!$E$72</f>
        <v>0</v>
      </c>
      <c r="Q109" s="64">
        <f>'11_Ост_П_ППР'!Q131*'12_Ост_П_Обор_ПИР'!$E$72</f>
        <v>0</v>
      </c>
      <c r="R109" s="64">
        <f>'11_Ост_П_ППР'!R131*'12_Ост_П_Обор_ПИР'!$E$72</f>
        <v>0</v>
      </c>
    </row>
    <row r="110" spans="2:18" s="6" customFormat="1" ht="15" x14ac:dyDescent="0.25">
      <c r="B110" s="14" t="s">
        <v>24</v>
      </c>
      <c r="C110" s="374" t="s">
        <v>481</v>
      </c>
      <c r="D110" s="62">
        <f>SUM(D137:G137)</f>
        <v>21304260.48</v>
      </c>
      <c r="E110" s="62">
        <f>SUM(E137:H137)</f>
        <v>0</v>
      </c>
      <c r="F110" s="62">
        <f>SUM(I137:L137)</f>
        <v>0</v>
      </c>
      <c r="G110" s="62">
        <f>SUM(M137:P137)</f>
        <v>0</v>
      </c>
      <c r="H110" s="62">
        <f>SUM(Q137:T137)</f>
        <v>0</v>
      </c>
      <c r="I110" s="62">
        <f>SUM(U137:X137)</f>
        <v>7989097.6799999997</v>
      </c>
      <c r="J110" s="62">
        <f>SUM(Y137:AB137)</f>
        <v>7101420.1600000001</v>
      </c>
      <c r="K110" s="62">
        <f>SUM(AC137:AF137)</f>
        <v>6213742.6399999997</v>
      </c>
      <c r="L110" s="62">
        <f>SUM(AG137:AJ137)</f>
        <v>0</v>
      </c>
      <c r="M110" s="62">
        <f>SUM(AK137:AN137)</f>
        <v>0</v>
      </c>
      <c r="N110" s="62">
        <f>SUM(AO137:AR137)</f>
        <v>0</v>
      </c>
      <c r="O110" s="62">
        <f>SUM(AS137:AV137)</f>
        <v>0</v>
      </c>
      <c r="P110" s="62">
        <f>'11_Ост_П_ППР'!P132*'12_Ост_П_Обор_ПИР'!$D$91*'12_Ост_П_Обор_ПИР'!$E$15</f>
        <v>0</v>
      </c>
      <c r="Q110" s="62">
        <f>'11_Ост_П_ППР'!Q132*'12_Ост_П_Обор_ПИР'!$D$91*'12_Ост_П_Обор_ПИР'!$E$15</f>
        <v>0</v>
      </c>
      <c r="R110" s="62">
        <f>'11_Ост_П_ППР'!R132*'12_Ост_П_Обор_ПИР'!$D$91*'12_Ост_П_Обор_ПИР'!$E$15</f>
        <v>0</v>
      </c>
    </row>
    <row r="111" spans="2:18" s="6" customFormat="1" ht="15" hidden="1" x14ac:dyDescent="0.25">
      <c r="B111" s="11"/>
      <c r="C111" s="12"/>
      <c r="D111" s="64">
        <f t="shared" si="0"/>
        <v>0</v>
      </c>
      <c r="E111" s="65">
        <f>'11_Ост_П_ППР'!E139*'12_Ост_П_Обор_ПИР'!$E$11 *'12_Ост_П_Обор_ПИР'!$D$91</f>
        <v>0</v>
      </c>
      <c r="F111" s="65">
        <f>'11_Ост_П_ППР'!F139*'12_Ост_П_Обор_ПИР'!$E$11 *'12_Ост_П_Обор_ПИР'!$D$91</f>
        <v>0</v>
      </c>
      <c r="G111" s="65">
        <f>'11_Ост_П_ППР'!G139*'12_Ост_П_Обор_ПИР'!$E$11 *'12_Ост_П_Обор_ПИР'!$D$91</f>
        <v>0</v>
      </c>
      <c r="H111" s="65">
        <f>'11_Ост_П_ППР'!H139*'12_Ост_П_Обор_ПИР'!$E$11 *'12_Ост_П_Обор_ПИР'!$D$91</f>
        <v>0</v>
      </c>
      <c r="I111" s="65">
        <f>'11_Ост_П_ППР'!I139*'12_Ост_П_Обор_ПИР'!$E$11 *'12_Ост_П_Обор_ПИР'!$D$91</f>
        <v>0</v>
      </c>
      <c r="J111" s="65">
        <f>'11_Ост_П_ППР'!J139*'12_Ост_П_Обор_ПИР'!$E$11 *'12_Ост_П_Обор_ПИР'!$D$91</f>
        <v>0</v>
      </c>
      <c r="K111" s="65">
        <f>'11_Ост_П_ППР'!K139*'12_Ост_П_Обор_ПИР'!$E$11 *'12_Ост_П_Обор_ПИР'!$D$91</f>
        <v>0</v>
      </c>
      <c r="L111" s="65">
        <f>'11_Ост_П_ППР'!L139*'12_Ост_П_Обор_ПИР'!$E$11 *'12_Ост_П_Обор_ПИР'!$D$91</f>
        <v>0</v>
      </c>
      <c r="M111" s="65">
        <f>'11_Ост_П_ППР'!M139*'12_Ост_П_Обор_ПИР'!$E$11 *'12_Ост_П_Обор_ПИР'!$D$91</f>
        <v>0</v>
      </c>
      <c r="N111" s="65">
        <f>'11_Ост_П_ППР'!N139*'12_Ост_П_Обор_ПИР'!$E$11 *'12_Ост_П_Обор_ПИР'!$D$91</f>
        <v>0</v>
      </c>
      <c r="O111" s="65">
        <f>'11_Ост_П_ППР'!O139*'12_Ост_П_Обор_ПИР'!$E$11 *'12_Ост_П_Обор_ПИР'!$D$91</f>
        <v>0</v>
      </c>
      <c r="P111" s="65">
        <f>'11_Ост_П_ППР'!P139*'12_Ост_П_Обор_ПИР'!$E$11 *'12_Ост_П_Обор_ПИР'!$D$91</f>
        <v>0</v>
      </c>
      <c r="Q111" s="65">
        <f>'11_Ост_П_ППР'!Q139*'12_Ост_П_Обор_ПИР'!$E$11 *'12_Ост_П_Обор_ПИР'!$D$91</f>
        <v>0</v>
      </c>
      <c r="R111" s="65">
        <f>'11_Ост_П_ППР'!R139*'12_Ост_П_Обор_ПИР'!$E$11 *'12_Ост_П_Обор_ПИР'!$D$91</f>
        <v>0</v>
      </c>
    </row>
    <row r="112" spans="2:18" s="6" customFormat="1" ht="15" x14ac:dyDescent="0.25">
      <c r="B112" s="14" t="s">
        <v>25</v>
      </c>
      <c r="C112" s="374" t="s">
        <v>482</v>
      </c>
      <c r="D112" s="62">
        <f t="shared" si="0"/>
        <v>23412494.589999996</v>
      </c>
      <c r="E112" s="62">
        <f>SUM(E139:H139)</f>
        <v>554798.44999999995</v>
      </c>
      <c r="F112" s="62">
        <f>SUM(I139:L139)</f>
        <v>2663032.5599999996</v>
      </c>
      <c r="G112" s="62">
        <f>SUM(M139:P139)</f>
        <v>2663032.5599999996</v>
      </c>
      <c r="H112" s="62">
        <f>SUM(Q139:T139)</f>
        <v>2663032.5599999996</v>
      </c>
      <c r="I112" s="62">
        <f>SUM(U139:X139)</f>
        <v>1664395.3499999999</v>
      </c>
      <c r="J112" s="62">
        <f>SUM(Y139:AB139)</f>
        <v>1775355.04</v>
      </c>
      <c r="K112" s="62">
        <f>SUM(AC139:AF139)</f>
        <v>1886314.73</v>
      </c>
      <c r="L112" s="62">
        <f>SUM(AG139:AJ139)</f>
        <v>2663032.5599999996</v>
      </c>
      <c r="M112" s="62">
        <f>SUM(AK139:AN139)</f>
        <v>2663032.5599999996</v>
      </c>
      <c r="N112" s="62">
        <f>SUM(AO139:AR139)</f>
        <v>2663032.5599999996</v>
      </c>
      <c r="O112" s="62">
        <f>SUM(AS139:AV139)</f>
        <v>1553435.66</v>
      </c>
      <c r="P112" s="62">
        <f>'11_Ост_П_ППР'!P140*'12_Ост_П_Обор_ПИР'!$D$93*'12_Ост_П_Обор_ПИР'!$E$15</f>
        <v>0</v>
      </c>
      <c r="Q112" s="62">
        <f>'11_Ост_П_ППР'!Q140*'12_Ост_П_Обор_ПИР'!$D$93*'12_Ост_П_Обор_ПИР'!$E$15</f>
        <v>0</v>
      </c>
      <c r="R112" s="62">
        <f>'11_Ост_П_ППР'!R140*'12_Ост_П_Обор_ПИР'!$D$93*'12_Ост_П_Обор_ПИР'!$E$15</f>
        <v>0</v>
      </c>
    </row>
    <row r="113" spans="2:60" s="6" customFormat="1" ht="15" hidden="1" x14ac:dyDescent="0.25">
      <c r="B113" s="11"/>
      <c r="C113" s="12"/>
      <c r="D113" s="64">
        <f t="shared" ref="D113:D121" si="2">SUM(E113:R113)</f>
        <v>0</v>
      </c>
      <c r="E113" s="64">
        <f>SUM(E140:H140)</f>
        <v>0</v>
      </c>
      <c r="F113" s="64">
        <f>SUM(I140:L140)</f>
        <v>0</v>
      </c>
      <c r="G113" s="64">
        <f>SUM(M140:P140)</f>
        <v>0</v>
      </c>
      <c r="H113" s="64">
        <f>SUM(Q140:T140)</f>
        <v>0</v>
      </c>
      <c r="I113" s="64">
        <f>SUM(U140:X140)</f>
        <v>0</v>
      </c>
      <c r="J113" s="64">
        <f>SUM(Y140:AB140)</f>
        <v>0</v>
      </c>
      <c r="K113" s="64">
        <f>SUM(AC140:AF140)</f>
        <v>0</v>
      </c>
      <c r="L113" s="64">
        <f>SUM(AG140:AJ140)</f>
        <v>0</v>
      </c>
      <c r="M113" s="64">
        <f>SUM(AK140:AN140)</f>
        <v>0</v>
      </c>
      <c r="N113" s="64">
        <f>SUM(AO140:AR140)</f>
        <v>0</v>
      </c>
      <c r="O113" s="64">
        <f>SUM(AS140:AV140)</f>
        <v>0</v>
      </c>
      <c r="P113" s="64">
        <f>SUM(AW140:AZ140)</f>
        <v>0</v>
      </c>
      <c r="Q113" s="64">
        <f>SUM(BA140:BD140)</f>
        <v>0</v>
      </c>
      <c r="R113" s="64">
        <f>SUM(BE140:BH140)</f>
        <v>0</v>
      </c>
    </row>
    <row r="114" spans="2:60" s="6" customFormat="1" ht="15" hidden="1" x14ac:dyDescent="0.25">
      <c r="B114" s="14"/>
      <c r="C114" s="15"/>
      <c r="D114" s="62">
        <f t="shared" si="2"/>
        <v>0</v>
      </c>
      <c r="E114" s="62">
        <f t="shared" ref="E114:R114" si="3">SUM(E115)+E121</f>
        <v>0</v>
      </c>
      <c r="F114" s="62">
        <f t="shared" si="3"/>
        <v>0</v>
      </c>
      <c r="G114" s="62">
        <f t="shared" si="3"/>
        <v>0</v>
      </c>
      <c r="H114" s="62">
        <f t="shared" si="3"/>
        <v>0</v>
      </c>
      <c r="I114" s="62">
        <f t="shared" si="3"/>
        <v>0</v>
      </c>
      <c r="J114" s="62">
        <f t="shared" si="3"/>
        <v>0</v>
      </c>
      <c r="K114" s="62">
        <f t="shared" si="3"/>
        <v>0</v>
      </c>
      <c r="L114" s="62">
        <f t="shared" si="3"/>
        <v>0</v>
      </c>
      <c r="M114" s="62">
        <f t="shared" si="3"/>
        <v>0</v>
      </c>
      <c r="N114" s="62">
        <f t="shared" si="3"/>
        <v>0</v>
      </c>
      <c r="O114" s="62">
        <f t="shared" si="3"/>
        <v>0</v>
      </c>
      <c r="P114" s="62">
        <f t="shared" si="3"/>
        <v>0</v>
      </c>
      <c r="Q114" s="62">
        <f t="shared" si="3"/>
        <v>0</v>
      </c>
      <c r="R114" s="62">
        <f t="shared" si="3"/>
        <v>0</v>
      </c>
    </row>
    <row r="115" spans="2:60" s="6" customFormat="1" ht="15" hidden="1" x14ac:dyDescent="0.25">
      <c r="B115" s="11"/>
      <c r="C115" s="12"/>
      <c r="D115" s="63">
        <f t="shared" si="2"/>
        <v>0</v>
      </c>
      <c r="E115" s="64">
        <f t="shared" ref="E115:R115" si="4">SUM(E116:E120)</f>
        <v>0</v>
      </c>
      <c r="F115" s="64">
        <f t="shared" si="4"/>
        <v>0</v>
      </c>
      <c r="G115" s="64">
        <f t="shared" si="4"/>
        <v>0</v>
      </c>
      <c r="H115" s="64">
        <f t="shared" si="4"/>
        <v>0</v>
      </c>
      <c r="I115" s="64">
        <f t="shared" si="4"/>
        <v>0</v>
      </c>
      <c r="J115" s="64">
        <f t="shared" si="4"/>
        <v>0</v>
      </c>
      <c r="K115" s="64">
        <f t="shared" si="4"/>
        <v>0</v>
      </c>
      <c r="L115" s="64">
        <f t="shared" si="4"/>
        <v>0</v>
      </c>
      <c r="M115" s="64">
        <f t="shared" si="4"/>
        <v>0</v>
      </c>
      <c r="N115" s="64">
        <f t="shared" si="4"/>
        <v>0</v>
      </c>
      <c r="O115" s="64">
        <f t="shared" si="4"/>
        <v>0</v>
      </c>
      <c r="P115" s="64">
        <f t="shared" si="4"/>
        <v>0</v>
      </c>
      <c r="Q115" s="64">
        <f t="shared" si="4"/>
        <v>0</v>
      </c>
      <c r="R115" s="64">
        <f t="shared" si="4"/>
        <v>0</v>
      </c>
    </row>
    <row r="116" spans="2:60" s="6" customFormat="1" hidden="1" x14ac:dyDescent="0.2">
      <c r="B116" s="44"/>
      <c r="C116" s="13"/>
      <c r="D116" s="64">
        <f t="shared" si="2"/>
        <v>0</v>
      </c>
      <c r="E116" s="64">
        <f>SUM(E143:H143)</f>
        <v>0</v>
      </c>
      <c r="F116" s="64">
        <f>SUM(I143:L143)</f>
        <v>0</v>
      </c>
      <c r="G116" s="64">
        <f>SUM(M143:P143)</f>
        <v>0</v>
      </c>
      <c r="H116" s="64">
        <f>SUM(Q143:T143)</f>
        <v>0</v>
      </c>
      <c r="I116" s="64">
        <f>SUM(U143:X143)</f>
        <v>0</v>
      </c>
      <c r="J116" s="64">
        <f>SUM(Y143:AB143)</f>
        <v>0</v>
      </c>
      <c r="K116" s="64">
        <f>SUM(AC143:AF143)</f>
        <v>0</v>
      </c>
      <c r="L116" s="64">
        <f>SUM(AG143:AJ143)</f>
        <v>0</v>
      </c>
      <c r="M116" s="64">
        <f>SUM(AK143:AN143)</f>
        <v>0</v>
      </c>
      <c r="N116" s="64">
        <f>SUM(AO143:AR143)</f>
        <v>0</v>
      </c>
      <c r="O116" s="64">
        <f>SUM(AS143:AV143)</f>
        <v>0</v>
      </c>
      <c r="P116" s="64">
        <f>SUM(AW143:AZ143)</f>
        <v>0</v>
      </c>
      <c r="Q116" s="64">
        <f>SUM(BA143:BD143)</f>
        <v>0</v>
      </c>
      <c r="R116" s="64">
        <f>SUM(BE143:BH143)</f>
        <v>0</v>
      </c>
    </row>
    <row r="117" spans="2:60" s="6" customFormat="1" hidden="1" x14ac:dyDescent="0.2">
      <c r="B117" s="44"/>
      <c r="C117" s="13"/>
      <c r="D117" s="64">
        <f t="shared" si="2"/>
        <v>0</v>
      </c>
      <c r="E117" s="64">
        <f>SUM(E144:H144)</f>
        <v>0</v>
      </c>
      <c r="F117" s="64">
        <f>SUM(I144:L144)</f>
        <v>0</v>
      </c>
      <c r="G117" s="64">
        <f>SUM(M144:P144)</f>
        <v>0</v>
      </c>
      <c r="H117" s="64">
        <f>SUM(Q144:T144)</f>
        <v>0</v>
      </c>
      <c r="I117" s="64">
        <f>SUM(U144:X144)</f>
        <v>0</v>
      </c>
      <c r="J117" s="64">
        <f>SUM(Y144:AB144)</f>
        <v>0</v>
      </c>
      <c r="K117" s="64">
        <f>SUM(AC144:AF144)</f>
        <v>0</v>
      </c>
      <c r="L117" s="64">
        <f>SUM(AG144:AJ144)</f>
        <v>0</v>
      </c>
      <c r="M117" s="64">
        <f>SUM(AK144:AN144)</f>
        <v>0</v>
      </c>
      <c r="N117" s="64">
        <f>SUM(AO144:AR144)</f>
        <v>0</v>
      </c>
      <c r="O117" s="64">
        <f>SUM(AS144:AV144)</f>
        <v>0</v>
      </c>
      <c r="P117" s="64">
        <f>SUM(AW144:AZ144)</f>
        <v>0</v>
      </c>
      <c r="Q117" s="64">
        <f>SUM(BA144:BD144)</f>
        <v>0</v>
      </c>
      <c r="R117" s="64">
        <f>SUM(BE144:BH144)</f>
        <v>0</v>
      </c>
    </row>
    <row r="118" spans="2:60" s="6" customFormat="1" hidden="1" x14ac:dyDescent="0.2">
      <c r="B118" s="44"/>
      <c r="C118" s="13"/>
      <c r="D118" s="64">
        <f t="shared" si="2"/>
        <v>0</v>
      </c>
      <c r="E118" s="64">
        <f>SUM(E145:H145)</f>
        <v>0</v>
      </c>
      <c r="F118" s="64">
        <f>SUM(I145:L145)</f>
        <v>0</v>
      </c>
      <c r="G118" s="64">
        <f>SUM(M145:P145)</f>
        <v>0</v>
      </c>
      <c r="H118" s="64">
        <f>SUM(Q145:T145)</f>
        <v>0</v>
      </c>
      <c r="I118" s="64">
        <f>SUM(U145:X145)</f>
        <v>0</v>
      </c>
      <c r="J118" s="64">
        <f>SUM(Y145:AB145)</f>
        <v>0</v>
      </c>
      <c r="K118" s="64">
        <f>SUM(AC145:AF145)</f>
        <v>0</v>
      </c>
      <c r="L118" s="64">
        <f>SUM(AG145:AJ145)</f>
        <v>0</v>
      </c>
      <c r="M118" s="64">
        <f>SUM(AK145:AN145)</f>
        <v>0</v>
      </c>
      <c r="N118" s="64">
        <f>SUM(AO145:AR145)</f>
        <v>0</v>
      </c>
      <c r="O118" s="64">
        <f>SUM(AS145:AV145)</f>
        <v>0</v>
      </c>
      <c r="P118" s="64">
        <f>SUM(AW145:AZ145)</f>
        <v>0</v>
      </c>
      <c r="Q118" s="64">
        <f>SUM(BA145:BD145)</f>
        <v>0</v>
      </c>
      <c r="R118" s="64">
        <f>SUM(BE145:BH145)</f>
        <v>0</v>
      </c>
    </row>
    <row r="119" spans="2:60" s="6" customFormat="1" hidden="1" x14ac:dyDescent="0.2">
      <c r="B119" s="44"/>
      <c r="C119" s="13"/>
      <c r="D119" s="64">
        <f t="shared" si="2"/>
        <v>0</v>
      </c>
      <c r="E119" s="64">
        <f>SUM(E146:H146)</f>
        <v>0</v>
      </c>
      <c r="F119" s="64">
        <f>SUM(I146:L146)</f>
        <v>0</v>
      </c>
      <c r="G119" s="64">
        <f>SUM(M146:P146)</f>
        <v>0</v>
      </c>
      <c r="H119" s="64">
        <f>SUM(Q146:T146)</f>
        <v>0</v>
      </c>
      <c r="I119" s="64">
        <f>SUM(U146:X146)</f>
        <v>0</v>
      </c>
      <c r="J119" s="64">
        <f>SUM(Y146:AB146)</f>
        <v>0</v>
      </c>
      <c r="K119" s="64">
        <f>SUM(AC146:AF146)</f>
        <v>0</v>
      </c>
      <c r="L119" s="64">
        <f>SUM(AG146:AJ146)</f>
        <v>0</v>
      </c>
      <c r="M119" s="64">
        <f>SUM(AK146:AN146)</f>
        <v>0</v>
      </c>
      <c r="N119" s="64">
        <f>SUM(AO146:AR146)</f>
        <v>0</v>
      </c>
      <c r="O119" s="64">
        <f>SUM(AS146:AV146)</f>
        <v>0</v>
      </c>
      <c r="P119" s="64">
        <f>SUM(AW146:AZ146)</f>
        <v>0</v>
      </c>
      <c r="Q119" s="64">
        <f>SUM(BA146:BD146)</f>
        <v>0</v>
      </c>
      <c r="R119" s="64">
        <f>SUM(BE146:BH146)</f>
        <v>0</v>
      </c>
    </row>
    <row r="120" spans="2:60" s="6" customFormat="1" hidden="1" x14ac:dyDescent="0.2">
      <c r="B120" s="44"/>
      <c r="C120" s="13"/>
      <c r="D120" s="64">
        <f t="shared" si="2"/>
        <v>0</v>
      </c>
      <c r="E120" s="64">
        <f t="shared" ref="E120:E121" si="5">SUM(E147:H147)</f>
        <v>0</v>
      </c>
      <c r="F120" s="64">
        <f t="shared" ref="F120" si="6">SUM(I147:L147)</f>
        <v>0</v>
      </c>
      <c r="G120" s="64">
        <f t="shared" ref="G120:G121" si="7">SUM(M147:P147)</f>
        <v>0</v>
      </c>
      <c r="H120" s="64">
        <f t="shared" ref="H120:H121" si="8">SUM(Q147:T147)</f>
        <v>0</v>
      </c>
      <c r="I120" s="64">
        <f t="shared" ref="I120:I121" si="9">SUM(U147:X147)</f>
        <v>0</v>
      </c>
      <c r="J120" s="64">
        <f t="shared" ref="J120:J121" si="10">SUM(Y147:AB147)</f>
        <v>0</v>
      </c>
      <c r="K120" s="64">
        <f t="shared" ref="K120:K121" si="11">SUM(AC147:AF147)</f>
        <v>0</v>
      </c>
      <c r="L120" s="64">
        <f t="shared" ref="L120:L121" si="12">SUM(AG147:AJ147)</f>
        <v>0</v>
      </c>
      <c r="M120" s="64">
        <f t="shared" ref="M120:M121" si="13">SUM(AK147:AN147)</f>
        <v>0</v>
      </c>
      <c r="N120" s="64">
        <f t="shared" ref="N120" si="14">SUM(AO147:AR147)</f>
        <v>0</v>
      </c>
      <c r="O120" s="64">
        <f t="shared" ref="O120:O121" si="15">SUM(AS147:AV147)</f>
        <v>0</v>
      </c>
      <c r="P120" s="64">
        <f t="shared" ref="P120:P121" si="16">SUM(AW147:AZ147)</f>
        <v>0</v>
      </c>
      <c r="Q120" s="64">
        <f t="shared" ref="Q120:Q121" si="17">SUM(BA147:BD147)</f>
        <v>0</v>
      </c>
      <c r="R120" s="64">
        <f t="shared" ref="R120:R121" si="18">SUM(BE147:BH147)</f>
        <v>0</v>
      </c>
    </row>
    <row r="121" spans="2:60" s="6" customFormat="1" ht="15" hidden="1" x14ac:dyDescent="0.25">
      <c r="B121" s="11"/>
      <c r="C121" s="12"/>
      <c r="D121" s="64">
        <f t="shared" si="2"/>
        <v>0</v>
      </c>
      <c r="E121" s="64">
        <f t="shared" si="5"/>
        <v>0</v>
      </c>
      <c r="F121" s="64">
        <f>SUM(I148:L148)</f>
        <v>0</v>
      </c>
      <c r="G121" s="64">
        <f t="shared" si="7"/>
        <v>0</v>
      </c>
      <c r="H121" s="64">
        <f t="shared" si="8"/>
        <v>0</v>
      </c>
      <c r="I121" s="64">
        <f t="shared" si="9"/>
        <v>0</v>
      </c>
      <c r="J121" s="64">
        <f t="shared" si="10"/>
        <v>0</v>
      </c>
      <c r="K121" s="64">
        <f t="shared" si="11"/>
        <v>0</v>
      </c>
      <c r="L121" s="64">
        <f t="shared" si="12"/>
        <v>0</v>
      </c>
      <c r="M121" s="64">
        <f t="shared" si="13"/>
        <v>0</v>
      </c>
      <c r="N121" s="64">
        <f>SUM(AO148:AR148)</f>
        <v>0</v>
      </c>
      <c r="O121" s="64">
        <f t="shared" si="15"/>
        <v>0</v>
      </c>
      <c r="P121" s="64">
        <f t="shared" si="16"/>
        <v>0</v>
      </c>
      <c r="Q121" s="64">
        <f t="shared" si="17"/>
        <v>0</v>
      </c>
      <c r="R121" s="64">
        <f t="shared" si="18"/>
        <v>0</v>
      </c>
    </row>
    <row r="122" spans="2:60" s="6" customFormat="1" x14ac:dyDescent="0.2"/>
    <row r="123" spans="2:60" s="6" customFormat="1" ht="15" x14ac:dyDescent="0.25">
      <c r="B123" s="5" t="s">
        <v>466</v>
      </c>
    </row>
    <row r="124" spans="2:60" s="6" customFormat="1" x14ac:dyDescent="0.2"/>
    <row r="125" spans="2:60" s="6" customFormat="1" ht="22.5" customHeight="1" x14ac:dyDescent="0.2">
      <c r="B125" s="480" t="s">
        <v>11</v>
      </c>
      <c r="C125" s="480" t="s">
        <v>12</v>
      </c>
      <c r="D125" s="480" t="s">
        <v>13</v>
      </c>
      <c r="E125" s="480" t="s">
        <v>31</v>
      </c>
      <c r="F125" s="480"/>
      <c r="G125" s="480"/>
      <c r="H125" s="480"/>
      <c r="I125" s="480"/>
      <c r="J125" s="480"/>
      <c r="K125" s="480"/>
      <c r="L125" s="480"/>
      <c r="M125" s="480"/>
      <c r="N125" s="480"/>
      <c r="O125" s="480"/>
      <c r="P125" s="480"/>
      <c r="Q125" s="480"/>
      <c r="R125" s="480"/>
      <c r="S125" s="480"/>
      <c r="T125" s="480"/>
      <c r="U125" s="480"/>
      <c r="V125" s="480"/>
      <c r="W125" s="480"/>
      <c r="X125" s="480"/>
      <c r="Y125" s="480"/>
      <c r="Z125" s="480"/>
      <c r="AA125" s="480"/>
      <c r="AB125" s="480"/>
      <c r="AC125" s="480"/>
      <c r="AD125" s="480"/>
      <c r="AE125" s="480"/>
      <c r="AF125" s="480"/>
      <c r="AG125" s="480"/>
      <c r="AH125" s="480"/>
      <c r="AI125" s="480"/>
      <c r="AJ125" s="480"/>
      <c r="AK125" s="480"/>
      <c r="AL125" s="480"/>
      <c r="AM125" s="480"/>
      <c r="AN125" s="480"/>
      <c r="AO125" s="480"/>
      <c r="AP125" s="480"/>
      <c r="AQ125" s="480"/>
      <c r="AR125" s="480"/>
      <c r="AS125" s="480"/>
      <c r="AT125" s="480"/>
      <c r="AU125" s="480"/>
      <c r="AV125" s="480"/>
      <c r="AW125" s="480"/>
      <c r="AX125" s="480"/>
      <c r="AY125" s="480"/>
      <c r="AZ125" s="480"/>
      <c r="BA125" s="480"/>
      <c r="BB125" s="480"/>
      <c r="BC125" s="480"/>
      <c r="BD125" s="480"/>
      <c r="BE125" s="480"/>
      <c r="BF125" s="480"/>
      <c r="BG125" s="480"/>
      <c r="BH125" s="480"/>
    </row>
    <row r="126" spans="2:60" s="6" customFormat="1" ht="24" customHeight="1" x14ac:dyDescent="0.2">
      <c r="B126" s="480"/>
      <c r="C126" s="480"/>
      <c r="D126" s="480"/>
      <c r="E126" s="500">
        <f>'11_Ост_П_ППР'!E170:H170</f>
        <v>2018</v>
      </c>
      <c r="F126" s="500"/>
      <c r="G126" s="500"/>
      <c r="H126" s="500"/>
      <c r="I126" s="500">
        <f>'11_Ост_П_ППР'!I170:L170</f>
        <v>2019</v>
      </c>
      <c r="J126" s="500"/>
      <c r="K126" s="500"/>
      <c r="L126" s="500"/>
      <c r="M126" s="500">
        <f>'11_Ост_П_ППР'!M170:P170</f>
        <v>2020</v>
      </c>
      <c r="N126" s="500"/>
      <c r="O126" s="500"/>
      <c r="P126" s="500"/>
      <c r="Q126" s="500">
        <f>'11_Ост_П_ППР'!Q170:T170</f>
        <v>2021</v>
      </c>
      <c r="R126" s="500"/>
      <c r="S126" s="500"/>
      <c r="T126" s="500"/>
      <c r="U126" s="500">
        <f>'11_Ост_П_ППР'!U170:X170</f>
        <v>2022</v>
      </c>
      <c r="V126" s="500"/>
      <c r="W126" s="500"/>
      <c r="X126" s="500"/>
      <c r="Y126" s="500">
        <f>'11_Ост_П_ППР'!Y170:AB170</f>
        <v>2023</v>
      </c>
      <c r="Z126" s="500"/>
      <c r="AA126" s="500"/>
      <c r="AB126" s="500"/>
      <c r="AC126" s="500">
        <f>'11_Ост_П_ППР'!AC170:AF170</f>
        <v>2024</v>
      </c>
      <c r="AD126" s="500"/>
      <c r="AE126" s="500"/>
      <c r="AF126" s="500"/>
      <c r="AG126" s="500">
        <f>'11_Ост_П_ППР'!AG170:AJ170</f>
        <v>2025</v>
      </c>
      <c r="AH126" s="500"/>
      <c r="AI126" s="500"/>
      <c r="AJ126" s="500"/>
      <c r="AK126" s="500">
        <f>'11_Ост_П_ППР'!AK170:AN170</f>
        <v>2026</v>
      </c>
      <c r="AL126" s="500"/>
      <c r="AM126" s="500"/>
      <c r="AN126" s="500"/>
      <c r="AO126" s="500">
        <f>'11_Ост_П_ППР'!AO170:AR170</f>
        <v>2027</v>
      </c>
      <c r="AP126" s="500"/>
      <c r="AQ126" s="500"/>
      <c r="AR126" s="500"/>
      <c r="AS126" s="500">
        <f>'11_Ост_П_ППР'!AS170:AV170</f>
        <v>2028</v>
      </c>
      <c r="AT126" s="500"/>
      <c r="AU126" s="500"/>
      <c r="AV126" s="500"/>
      <c r="AW126" s="500" t="str">
        <f>'11_Ост_П_ППР'!AW170:AZ170</f>
        <v>-</v>
      </c>
      <c r="AX126" s="500"/>
      <c r="AY126" s="500"/>
      <c r="AZ126" s="500"/>
      <c r="BA126" s="500" t="str">
        <f>'11_Ост_П_ППР'!BA170:BD170</f>
        <v>-</v>
      </c>
      <c r="BB126" s="500"/>
      <c r="BC126" s="500"/>
      <c r="BD126" s="500"/>
      <c r="BE126" s="500" t="str">
        <f>'11_Ост_П_ППР'!BE170:BH170</f>
        <v>-</v>
      </c>
      <c r="BF126" s="500"/>
      <c r="BG126" s="500"/>
      <c r="BH126" s="500"/>
    </row>
    <row r="127" spans="2:60" s="6" customFormat="1" ht="23.25" customHeight="1" x14ac:dyDescent="0.2">
      <c r="B127" s="480"/>
      <c r="C127" s="480"/>
      <c r="D127" s="480"/>
      <c r="E127" s="128" t="s">
        <v>32</v>
      </c>
      <c r="F127" s="128" t="s">
        <v>33</v>
      </c>
      <c r="G127" s="128" t="s">
        <v>34</v>
      </c>
      <c r="H127" s="128" t="s">
        <v>35</v>
      </c>
      <c r="I127" s="128" t="s">
        <v>32</v>
      </c>
      <c r="J127" s="128" t="s">
        <v>33</v>
      </c>
      <c r="K127" s="128" t="s">
        <v>34</v>
      </c>
      <c r="L127" s="128" t="s">
        <v>35</v>
      </c>
      <c r="M127" s="128" t="s">
        <v>32</v>
      </c>
      <c r="N127" s="128" t="s">
        <v>33</v>
      </c>
      <c r="O127" s="128" t="s">
        <v>34</v>
      </c>
      <c r="P127" s="128" t="s">
        <v>35</v>
      </c>
      <c r="Q127" s="128" t="s">
        <v>32</v>
      </c>
      <c r="R127" s="128" t="s">
        <v>33</v>
      </c>
      <c r="S127" s="128" t="s">
        <v>34</v>
      </c>
      <c r="T127" s="128" t="s">
        <v>35</v>
      </c>
      <c r="U127" s="128" t="s">
        <v>32</v>
      </c>
      <c r="V127" s="128" t="s">
        <v>33</v>
      </c>
      <c r="W127" s="128" t="s">
        <v>34</v>
      </c>
      <c r="X127" s="128" t="s">
        <v>35</v>
      </c>
      <c r="Y127" s="128" t="s">
        <v>32</v>
      </c>
      <c r="Z127" s="128" t="s">
        <v>33</v>
      </c>
      <c r="AA127" s="128" t="s">
        <v>34</v>
      </c>
      <c r="AB127" s="128" t="s">
        <v>35</v>
      </c>
      <c r="AC127" s="128" t="s">
        <v>32</v>
      </c>
      <c r="AD127" s="128" t="s">
        <v>33</v>
      </c>
      <c r="AE127" s="128" t="s">
        <v>34</v>
      </c>
      <c r="AF127" s="128" t="s">
        <v>35</v>
      </c>
      <c r="AG127" s="128" t="s">
        <v>32</v>
      </c>
      <c r="AH127" s="128" t="s">
        <v>33</v>
      </c>
      <c r="AI127" s="128" t="s">
        <v>34</v>
      </c>
      <c r="AJ127" s="128" t="s">
        <v>35</v>
      </c>
      <c r="AK127" s="128" t="s">
        <v>32</v>
      </c>
      <c r="AL127" s="128" t="s">
        <v>33</v>
      </c>
      <c r="AM127" s="128" t="s">
        <v>34</v>
      </c>
      <c r="AN127" s="128" t="s">
        <v>35</v>
      </c>
      <c r="AO127" s="128" t="s">
        <v>32</v>
      </c>
      <c r="AP127" s="128" t="s">
        <v>33</v>
      </c>
      <c r="AQ127" s="128" t="s">
        <v>34</v>
      </c>
      <c r="AR127" s="128" t="s">
        <v>35</v>
      </c>
      <c r="AS127" s="128" t="s">
        <v>32</v>
      </c>
      <c r="AT127" s="128" t="s">
        <v>33</v>
      </c>
      <c r="AU127" s="128" t="s">
        <v>34</v>
      </c>
      <c r="AV127" s="128" t="s">
        <v>35</v>
      </c>
      <c r="AW127" s="128" t="s">
        <v>32</v>
      </c>
      <c r="AX127" s="128" t="s">
        <v>33</v>
      </c>
      <c r="AY127" s="128" t="s">
        <v>34</v>
      </c>
      <c r="AZ127" s="128" t="s">
        <v>35</v>
      </c>
      <c r="BA127" s="128" t="s">
        <v>32</v>
      </c>
      <c r="BB127" s="128" t="s">
        <v>33</v>
      </c>
      <c r="BC127" s="128" t="s">
        <v>34</v>
      </c>
      <c r="BD127" s="128" t="s">
        <v>35</v>
      </c>
      <c r="BE127" s="128" t="s">
        <v>32</v>
      </c>
      <c r="BF127" s="128" t="s">
        <v>33</v>
      </c>
      <c r="BG127" s="128" t="s">
        <v>34</v>
      </c>
      <c r="BH127" s="128" t="s">
        <v>35</v>
      </c>
    </row>
    <row r="128" spans="2:60" s="6" customFormat="1" ht="31.5" customHeight="1" x14ac:dyDescent="0.2">
      <c r="B128" s="480"/>
      <c r="C128" s="480"/>
      <c r="D128" s="128" t="s">
        <v>503</v>
      </c>
      <c r="E128" s="128" t="s">
        <v>61</v>
      </c>
      <c r="F128" s="128" t="s">
        <v>61</v>
      </c>
      <c r="G128" s="128" t="s">
        <v>61</v>
      </c>
      <c r="H128" s="128" t="s">
        <v>61</v>
      </c>
      <c r="I128" s="128" t="s">
        <v>61</v>
      </c>
      <c r="J128" s="128" t="s">
        <v>61</v>
      </c>
      <c r="K128" s="128" t="s">
        <v>61</v>
      </c>
      <c r="L128" s="128" t="s">
        <v>61</v>
      </c>
      <c r="M128" s="128" t="s">
        <v>61</v>
      </c>
      <c r="N128" s="128" t="s">
        <v>61</v>
      </c>
      <c r="O128" s="128" t="s">
        <v>61</v>
      </c>
      <c r="P128" s="128" t="s">
        <v>61</v>
      </c>
      <c r="Q128" s="128" t="s">
        <v>61</v>
      </c>
      <c r="R128" s="128" t="s">
        <v>61</v>
      </c>
      <c r="S128" s="128" t="s">
        <v>61</v>
      </c>
      <c r="T128" s="128" t="s">
        <v>61</v>
      </c>
      <c r="U128" s="128" t="s">
        <v>61</v>
      </c>
      <c r="V128" s="128" t="s">
        <v>61</v>
      </c>
      <c r="W128" s="128" t="s">
        <v>61</v>
      </c>
      <c r="X128" s="128" t="s">
        <v>61</v>
      </c>
      <c r="Y128" s="128" t="s">
        <v>61</v>
      </c>
      <c r="Z128" s="128" t="s">
        <v>61</v>
      </c>
      <c r="AA128" s="128" t="s">
        <v>61</v>
      </c>
      <c r="AB128" s="128" t="s">
        <v>61</v>
      </c>
      <c r="AC128" s="128" t="s">
        <v>61</v>
      </c>
      <c r="AD128" s="128" t="s">
        <v>61</v>
      </c>
      <c r="AE128" s="128" t="s">
        <v>61</v>
      </c>
      <c r="AF128" s="128" t="s">
        <v>61</v>
      </c>
      <c r="AG128" s="128" t="s">
        <v>61</v>
      </c>
      <c r="AH128" s="128" t="s">
        <v>61</v>
      </c>
      <c r="AI128" s="128" t="s">
        <v>61</v>
      </c>
      <c r="AJ128" s="128" t="s">
        <v>61</v>
      </c>
      <c r="AK128" s="128" t="s">
        <v>61</v>
      </c>
      <c r="AL128" s="128" t="s">
        <v>61</v>
      </c>
      <c r="AM128" s="128" t="s">
        <v>61</v>
      </c>
      <c r="AN128" s="128" t="s">
        <v>61</v>
      </c>
      <c r="AO128" s="128" t="s">
        <v>61</v>
      </c>
      <c r="AP128" s="128" t="s">
        <v>61</v>
      </c>
      <c r="AQ128" s="128" t="s">
        <v>61</v>
      </c>
      <c r="AR128" s="128" t="s">
        <v>61</v>
      </c>
      <c r="AS128" s="128" t="s">
        <v>61</v>
      </c>
      <c r="AT128" s="128" t="s">
        <v>61</v>
      </c>
      <c r="AU128" s="128" t="s">
        <v>61</v>
      </c>
      <c r="AV128" s="128" t="s">
        <v>61</v>
      </c>
      <c r="AW128" s="128" t="s">
        <v>61</v>
      </c>
      <c r="AX128" s="128" t="s">
        <v>61</v>
      </c>
      <c r="AY128" s="128" t="s">
        <v>61</v>
      </c>
      <c r="AZ128" s="128" t="s">
        <v>61</v>
      </c>
      <c r="BA128" s="128" t="s">
        <v>61</v>
      </c>
      <c r="BB128" s="128" t="s">
        <v>61</v>
      </c>
      <c r="BC128" s="128" t="s">
        <v>61</v>
      </c>
      <c r="BD128" s="128" t="s">
        <v>61</v>
      </c>
      <c r="BE128" s="128" t="s">
        <v>61</v>
      </c>
      <c r="BF128" s="128" t="s">
        <v>61</v>
      </c>
      <c r="BG128" s="128" t="s">
        <v>61</v>
      </c>
      <c r="BH128" s="128" t="s">
        <v>61</v>
      </c>
    </row>
    <row r="129" spans="2:60" s="6" customFormat="1" ht="15" x14ac:dyDescent="0.25">
      <c r="B129" s="14" t="s">
        <v>16</v>
      </c>
      <c r="C129" s="374" t="s">
        <v>444</v>
      </c>
      <c r="D129" s="62">
        <f>SUM(E129:BH129)</f>
        <v>55948651.199999996</v>
      </c>
      <c r="E129" s="62">
        <f>SUM(E130:E136)</f>
        <v>0</v>
      </c>
      <c r="F129" s="62">
        <f t="shared" ref="F129:BH129" si="19">SUM(F130:F136)</f>
        <v>840000</v>
      </c>
      <c r="G129" s="62">
        <f t="shared" si="19"/>
        <v>23311938</v>
      </c>
      <c r="H129" s="62">
        <f t="shared" si="19"/>
        <v>31796713.199999996</v>
      </c>
      <c r="I129" s="62">
        <f t="shared" si="19"/>
        <v>0</v>
      </c>
      <c r="J129" s="62">
        <f t="shared" si="19"/>
        <v>0</v>
      </c>
      <c r="K129" s="62">
        <f t="shared" si="19"/>
        <v>0</v>
      </c>
      <c r="L129" s="62">
        <f t="shared" si="19"/>
        <v>0</v>
      </c>
      <c r="M129" s="62">
        <f t="shared" si="19"/>
        <v>0</v>
      </c>
      <c r="N129" s="62">
        <f t="shared" si="19"/>
        <v>0</v>
      </c>
      <c r="O129" s="62">
        <f t="shared" si="19"/>
        <v>0</v>
      </c>
      <c r="P129" s="62">
        <f t="shared" si="19"/>
        <v>0</v>
      </c>
      <c r="Q129" s="62">
        <f t="shared" si="19"/>
        <v>0</v>
      </c>
      <c r="R129" s="62">
        <f t="shared" si="19"/>
        <v>0</v>
      </c>
      <c r="S129" s="62">
        <f t="shared" si="19"/>
        <v>0</v>
      </c>
      <c r="T129" s="62">
        <f t="shared" si="19"/>
        <v>0</v>
      </c>
      <c r="U129" s="62">
        <f t="shared" si="19"/>
        <v>0</v>
      </c>
      <c r="V129" s="62">
        <f t="shared" si="19"/>
        <v>0</v>
      </c>
      <c r="W129" s="62">
        <f t="shared" si="19"/>
        <v>0</v>
      </c>
      <c r="X129" s="62">
        <f t="shared" si="19"/>
        <v>0</v>
      </c>
      <c r="Y129" s="62">
        <f t="shared" si="19"/>
        <v>0</v>
      </c>
      <c r="Z129" s="62">
        <f t="shared" si="19"/>
        <v>0</v>
      </c>
      <c r="AA129" s="62">
        <f t="shared" si="19"/>
        <v>0</v>
      </c>
      <c r="AB129" s="62">
        <f t="shared" si="19"/>
        <v>0</v>
      </c>
      <c r="AC129" s="62">
        <f t="shared" si="19"/>
        <v>0</v>
      </c>
      <c r="AD129" s="62">
        <f t="shared" si="19"/>
        <v>0</v>
      </c>
      <c r="AE129" s="62">
        <f t="shared" si="19"/>
        <v>0</v>
      </c>
      <c r="AF129" s="62">
        <f t="shared" si="19"/>
        <v>0</v>
      </c>
      <c r="AG129" s="62">
        <f t="shared" si="19"/>
        <v>0</v>
      </c>
      <c r="AH129" s="62">
        <f t="shared" si="19"/>
        <v>0</v>
      </c>
      <c r="AI129" s="62">
        <f t="shared" si="19"/>
        <v>0</v>
      </c>
      <c r="AJ129" s="62">
        <f t="shared" si="19"/>
        <v>0</v>
      </c>
      <c r="AK129" s="62">
        <f t="shared" si="19"/>
        <v>0</v>
      </c>
      <c r="AL129" s="62">
        <f t="shared" si="19"/>
        <v>0</v>
      </c>
      <c r="AM129" s="62">
        <f t="shared" si="19"/>
        <v>0</v>
      </c>
      <c r="AN129" s="62">
        <f t="shared" si="19"/>
        <v>0</v>
      </c>
      <c r="AO129" s="62">
        <f t="shared" si="19"/>
        <v>0</v>
      </c>
      <c r="AP129" s="62">
        <f t="shared" si="19"/>
        <v>0</v>
      </c>
      <c r="AQ129" s="62">
        <f t="shared" si="19"/>
        <v>0</v>
      </c>
      <c r="AR129" s="62">
        <f t="shared" si="19"/>
        <v>0</v>
      </c>
      <c r="AS129" s="62">
        <f t="shared" si="19"/>
        <v>0</v>
      </c>
      <c r="AT129" s="62">
        <f t="shared" si="19"/>
        <v>0</v>
      </c>
      <c r="AU129" s="62">
        <f t="shared" si="19"/>
        <v>0</v>
      </c>
      <c r="AV129" s="62">
        <f t="shared" si="19"/>
        <v>0</v>
      </c>
      <c r="AW129" s="62">
        <f t="shared" si="19"/>
        <v>0</v>
      </c>
      <c r="AX129" s="62">
        <f t="shared" si="19"/>
        <v>0</v>
      </c>
      <c r="AY129" s="62">
        <f t="shared" si="19"/>
        <v>0</v>
      </c>
      <c r="AZ129" s="62">
        <f t="shared" si="19"/>
        <v>0</v>
      </c>
      <c r="BA129" s="62">
        <f t="shared" si="19"/>
        <v>0</v>
      </c>
      <c r="BB129" s="62">
        <f t="shared" si="19"/>
        <v>0</v>
      </c>
      <c r="BC129" s="62">
        <f t="shared" si="19"/>
        <v>0</v>
      </c>
      <c r="BD129" s="62">
        <f t="shared" si="19"/>
        <v>0</v>
      </c>
      <c r="BE129" s="62">
        <f t="shared" si="19"/>
        <v>0</v>
      </c>
      <c r="BF129" s="62">
        <f t="shared" si="19"/>
        <v>0</v>
      </c>
      <c r="BG129" s="62">
        <f t="shared" si="19"/>
        <v>0</v>
      </c>
      <c r="BH129" s="62">
        <f t="shared" si="19"/>
        <v>0</v>
      </c>
    </row>
    <row r="130" spans="2:60" s="6" customFormat="1" x14ac:dyDescent="0.2">
      <c r="B130" s="44" t="s">
        <v>17</v>
      </c>
      <c r="C130" s="13" t="s">
        <v>479</v>
      </c>
      <c r="D130" s="64">
        <f t="shared" ref="D130:D151" si="20">SUM(E130:BH130)</f>
        <v>53260651.199999996</v>
      </c>
      <c r="E130" s="64">
        <f>'11_Ост_П_ППР'!E175*'12_Ост_П_Обор_ПИР'!$E$15</f>
        <v>0</v>
      </c>
      <c r="F130" s="64">
        <f>'11_Ост_П_ППР'!F175*'12_Ост_П_Обор_ПИР'!$E$15</f>
        <v>0</v>
      </c>
      <c r="G130" s="64">
        <f>'11_Ост_П_ППР'!G175*'12_Ост_П_Обор_ПИР'!$E$15</f>
        <v>22191938</v>
      </c>
      <c r="H130" s="64">
        <f>'11_Ост_П_ППР'!H175*'12_Ост_П_Обор_ПИР'!$E$15</f>
        <v>31068713.199999996</v>
      </c>
      <c r="I130" s="64">
        <f>'11_Ост_П_ППР'!I175*'12_Ост_П_Обор_ПИР'!$E$15</f>
        <v>0</v>
      </c>
      <c r="J130" s="64">
        <f>'11_Ост_П_ППР'!J175*'12_Ост_П_Обор_ПИР'!$E$15</f>
        <v>0</v>
      </c>
      <c r="K130" s="64">
        <f>'11_Ост_П_ППР'!K175*'12_Ост_П_Обор_ПИР'!$E$15</f>
        <v>0</v>
      </c>
      <c r="L130" s="64">
        <f>'11_Ост_П_ППР'!L175*'12_Ост_П_Обор_ПИР'!$E$15</f>
        <v>0</v>
      </c>
      <c r="M130" s="64">
        <f>'11_Ост_П_ППР'!M175*'12_Ост_П_Обор_ПИР'!$E$15</f>
        <v>0</v>
      </c>
      <c r="N130" s="64">
        <f>'11_Ост_П_ППР'!N175*'12_Ост_П_Обор_ПИР'!$E$15</f>
        <v>0</v>
      </c>
      <c r="O130" s="64">
        <f>'11_Ост_П_ППР'!O175*'12_Ост_П_Обор_ПИР'!$E$15</f>
        <v>0</v>
      </c>
      <c r="P130" s="64">
        <f>'11_Ост_П_ППР'!P175*'12_Ост_П_Обор_ПИР'!$E$15</f>
        <v>0</v>
      </c>
      <c r="Q130" s="64">
        <f>'11_Ост_П_ППР'!Q175*'12_Ост_П_Обор_ПИР'!$E$15</f>
        <v>0</v>
      </c>
      <c r="R130" s="64">
        <f>'11_Ост_П_ППР'!R175*'12_Ост_П_Обор_ПИР'!$E$15</f>
        <v>0</v>
      </c>
      <c r="S130" s="64">
        <f>'11_Ост_П_ППР'!S175*'12_Ост_П_Обор_ПИР'!$E$15</f>
        <v>0</v>
      </c>
      <c r="T130" s="64">
        <f>'11_Ост_П_ППР'!T175*'12_Ост_П_Обор_ПИР'!$E$15</f>
        <v>0</v>
      </c>
      <c r="U130" s="64">
        <f>'11_Ост_П_ППР'!U175*'12_Ост_П_Обор_ПИР'!$E$15</f>
        <v>0</v>
      </c>
      <c r="V130" s="64">
        <f>'11_Ост_П_ППР'!V175*'12_Ост_П_Обор_ПИР'!$E$15</f>
        <v>0</v>
      </c>
      <c r="W130" s="64">
        <f>'11_Ост_П_ППР'!W175*'12_Ост_П_Обор_ПИР'!$E$15</f>
        <v>0</v>
      </c>
      <c r="X130" s="64">
        <f>'11_Ост_П_ППР'!X175*'12_Ост_П_Обор_ПИР'!$E$15</f>
        <v>0</v>
      </c>
      <c r="Y130" s="64">
        <f>'11_Ост_П_ППР'!Y175*'12_Ост_П_Обор_ПИР'!$E$15</f>
        <v>0</v>
      </c>
      <c r="Z130" s="64">
        <f>'11_Ост_П_ППР'!Z175*'12_Ост_П_Обор_ПИР'!$E$15</f>
        <v>0</v>
      </c>
      <c r="AA130" s="64">
        <f>'11_Ост_П_ППР'!AA175*'12_Ост_П_Обор_ПИР'!$E$15</f>
        <v>0</v>
      </c>
      <c r="AB130" s="64">
        <f>'11_Ост_П_ППР'!AB175*'12_Ост_П_Обор_ПИР'!$E$15</f>
        <v>0</v>
      </c>
      <c r="AC130" s="64">
        <f>'11_Ост_П_ППР'!AC175*'12_Ост_П_Обор_ПИР'!$E$15</f>
        <v>0</v>
      </c>
      <c r="AD130" s="64">
        <f>'11_Ост_П_ППР'!AD175*'12_Ост_П_Обор_ПИР'!$E$15</f>
        <v>0</v>
      </c>
      <c r="AE130" s="64">
        <f>'11_Ост_П_ППР'!AE175*'12_Ост_П_Обор_ПИР'!$E$15</f>
        <v>0</v>
      </c>
      <c r="AF130" s="64">
        <f>'11_Ост_П_ППР'!AF175*'12_Ост_П_Обор_ПИР'!$E$15</f>
        <v>0</v>
      </c>
      <c r="AG130" s="64">
        <f>'11_Ост_П_ППР'!AG175*'12_Ост_П_Обор_ПИР'!$E$15</f>
        <v>0</v>
      </c>
      <c r="AH130" s="64">
        <f>'11_Ост_П_ППР'!AH175*'12_Ост_П_Обор_ПИР'!$E$15</f>
        <v>0</v>
      </c>
      <c r="AI130" s="64">
        <f>'11_Ост_П_ППР'!AI175*'12_Ост_П_Обор_ПИР'!$E$15</f>
        <v>0</v>
      </c>
      <c r="AJ130" s="64">
        <f>'11_Ост_П_ППР'!AJ175*'12_Ост_П_Обор_ПИР'!$E$15</f>
        <v>0</v>
      </c>
      <c r="AK130" s="64">
        <f>'11_Ост_П_ППР'!AK175*'12_Ост_П_Обор_ПИР'!$E$15</f>
        <v>0</v>
      </c>
      <c r="AL130" s="64">
        <f>'11_Ост_П_ППР'!AL175*'12_Ост_П_Обор_ПИР'!$E$15</f>
        <v>0</v>
      </c>
      <c r="AM130" s="64">
        <f>'11_Ост_П_ППР'!AM175*'12_Ост_П_Обор_ПИР'!$E$15</f>
        <v>0</v>
      </c>
      <c r="AN130" s="64">
        <f>'11_Ост_П_ППР'!AN175*'12_Ост_П_Обор_ПИР'!$E$15</f>
        <v>0</v>
      </c>
      <c r="AO130" s="64">
        <f>'11_Ост_П_ППР'!AO175*'12_Ост_П_Обор_ПИР'!$E$15</f>
        <v>0</v>
      </c>
      <c r="AP130" s="64">
        <f>'11_Ост_П_ППР'!AP175*'12_Ост_П_Обор_ПИР'!$E$15</f>
        <v>0</v>
      </c>
      <c r="AQ130" s="64">
        <f>'11_Ост_П_ППР'!AQ175*'12_Ост_П_Обор_ПИР'!$E$15</f>
        <v>0</v>
      </c>
      <c r="AR130" s="64">
        <f>'11_Ост_П_ППР'!AR175*'12_Ост_П_Обор_ПИР'!$E$15</f>
        <v>0</v>
      </c>
      <c r="AS130" s="64">
        <f>'11_Ост_П_ППР'!AS175*'12_Ост_П_Обор_ПИР'!$E$15</f>
        <v>0</v>
      </c>
      <c r="AT130" s="64">
        <f>'11_Ост_П_ППР'!AT175*'12_Ост_П_Обор_ПИР'!$E$15</f>
        <v>0</v>
      </c>
      <c r="AU130" s="64">
        <f>'11_Ост_П_ППР'!AU175*'12_Ост_П_Обор_ПИР'!$E$15</f>
        <v>0</v>
      </c>
      <c r="AV130" s="64">
        <f>'11_Ост_П_ППР'!AV175*'12_Ост_П_Обор_ПИР'!$E$15</f>
        <v>0</v>
      </c>
      <c r="AW130" s="64">
        <f>'11_Ост_П_ППР'!AW175*'12_Ост_П_Обор_ПИР'!$E$15</f>
        <v>0</v>
      </c>
      <c r="AX130" s="64">
        <f>'11_Ост_П_ППР'!AX175*'12_Ост_П_Обор_ПИР'!$E$15</f>
        <v>0</v>
      </c>
      <c r="AY130" s="64">
        <f>'11_Ост_П_ППР'!AY175*'12_Ост_П_Обор_ПИР'!$E$15</f>
        <v>0</v>
      </c>
      <c r="AZ130" s="64">
        <f>'11_Ост_П_ППР'!AZ175*'12_Ост_П_Обор_ПИР'!$E$15</f>
        <v>0</v>
      </c>
      <c r="BA130" s="64">
        <f>'11_Ост_П_ППР'!BA175*'12_Ост_П_Обор_ПИР'!$E$15</f>
        <v>0</v>
      </c>
      <c r="BB130" s="64">
        <f>'11_Ост_П_ППР'!BB175*'12_Ост_П_Обор_ПИР'!$E$15</f>
        <v>0</v>
      </c>
      <c r="BC130" s="64">
        <f>'11_Ост_П_ППР'!BC175*'12_Ост_П_Обор_ПИР'!$E$15</f>
        <v>0</v>
      </c>
      <c r="BD130" s="64">
        <f>'11_Ост_П_ППР'!BD175*'12_Ост_П_Обор_ПИР'!$E$15</f>
        <v>0</v>
      </c>
      <c r="BE130" s="64">
        <f>'11_Ост_П_ППР'!BE175*'12_Ост_П_Обор_ПИР'!$E$15</f>
        <v>0</v>
      </c>
      <c r="BF130" s="64">
        <f>'11_Ост_П_ППР'!BF175*'12_Ост_П_Обор_ПИР'!$E$15</f>
        <v>0</v>
      </c>
      <c r="BG130" s="64">
        <f>'11_Ост_П_ППР'!BG175*'12_Ост_П_Обор_ПИР'!$E$15</f>
        <v>0</v>
      </c>
      <c r="BH130" s="64">
        <f>'11_Ост_П_ППР'!BH175*'12_Ост_П_Обор_ПИР'!$E$15</f>
        <v>0</v>
      </c>
    </row>
    <row r="131" spans="2:60" s="6" customFormat="1" hidden="1" x14ac:dyDescent="0.2">
      <c r="B131" s="44"/>
      <c r="C131" s="13"/>
      <c r="D131" s="64">
        <f>SUM(E131:BH131)</f>
        <v>0</v>
      </c>
      <c r="E131" s="64">
        <f>'11_Ост_П_ППР'!E176*'12_Ост_П_Обор_ПИР'!$E$11</f>
        <v>0</v>
      </c>
      <c r="F131" s="64">
        <f>'11_Ост_П_ППР'!F176*'12_Ост_П_Обор_ПИР'!$E$11</f>
        <v>0</v>
      </c>
      <c r="G131" s="64">
        <f>'11_Ост_П_ППР'!G176*'12_Ост_П_Обор_ПИР'!$E$11</f>
        <v>0</v>
      </c>
      <c r="H131" s="64">
        <f>'11_Ост_П_ППР'!H176*'12_Ост_П_Обор_ПИР'!$E$11</f>
        <v>0</v>
      </c>
      <c r="I131" s="64">
        <f>'11_Ост_П_ППР'!I176*'12_Ост_П_Обор_ПИР'!$E$11</f>
        <v>0</v>
      </c>
      <c r="J131" s="64">
        <f>'11_Ост_П_ППР'!J176*'12_Ост_П_Обор_ПИР'!$E$11</f>
        <v>0</v>
      </c>
      <c r="K131" s="64">
        <f>'11_Ост_П_ППР'!K176*'12_Ост_П_Обор_ПИР'!$E$11</f>
        <v>0</v>
      </c>
      <c r="L131" s="64">
        <f>'11_Ост_П_ППР'!L176*'12_Ост_П_Обор_ПИР'!$E$11</f>
        <v>0</v>
      </c>
      <c r="M131" s="64">
        <f>'11_Ост_П_ППР'!M176*'12_Ост_П_Обор_ПИР'!$E$11</f>
        <v>0</v>
      </c>
      <c r="N131" s="64">
        <f>'11_Ост_П_ППР'!N176*'12_Ост_П_Обор_ПИР'!$E$11</f>
        <v>0</v>
      </c>
      <c r="O131" s="64">
        <f>'11_Ост_П_ППР'!O176*'12_Ост_П_Обор_ПИР'!$E$11</f>
        <v>0</v>
      </c>
      <c r="P131" s="64">
        <f>'11_Ост_П_ППР'!P176*'12_Ост_П_Обор_ПИР'!$E$11</f>
        <v>0</v>
      </c>
      <c r="Q131" s="64">
        <f>'11_Ост_П_ППР'!Q176*'12_Ост_П_Обор_ПИР'!$E$11</f>
        <v>0</v>
      </c>
      <c r="R131" s="64">
        <f>'11_Ост_П_ППР'!R176*'12_Ост_П_Обор_ПИР'!$E$11</f>
        <v>0</v>
      </c>
      <c r="S131" s="64">
        <f>'11_Ост_П_ППР'!S176*'12_Ост_П_Обор_ПИР'!$E$11</f>
        <v>0</v>
      </c>
      <c r="T131" s="64">
        <f>'11_Ост_П_ППР'!T176*'12_Ост_П_Обор_ПИР'!$E$11</f>
        <v>0</v>
      </c>
      <c r="U131" s="64">
        <f>'11_Ост_П_ППР'!U176*'12_Ост_П_Обор_ПИР'!$E$11</f>
        <v>0</v>
      </c>
      <c r="V131" s="64">
        <f>'11_Ост_П_ППР'!V176*'12_Ост_П_Обор_ПИР'!$E$11</f>
        <v>0</v>
      </c>
      <c r="W131" s="64">
        <f>'11_Ост_П_ППР'!W176*'12_Ост_П_Обор_ПИР'!$E$11</f>
        <v>0</v>
      </c>
      <c r="X131" s="64">
        <f>'11_Ост_П_ППР'!X176*'12_Ост_П_Обор_ПИР'!$E$11</f>
        <v>0</v>
      </c>
      <c r="Y131" s="64">
        <f>'11_Ост_П_ППР'!Y176*'12_Ост_П_Обор_ПИР'!$E$11</f>
        <v>0</v>
      </c>
      <c r="Z131" s="64">
        <f>'11_Ост_П_ППР'!Z176*'12_Ост_П_Обор_ПИР'!$E$11</f>
        <v>0</v>
      </c>
      <c r="AA131" s="64">
        <f>'11_Ост_П_ППР'!AA176*'12_Ост_П_Обор_ПИР'!$E$11</f>
        <v>0</v>
      </c>
      <c r="AB131" s="64">
        <f>'11_Ост_П_ППР'!AB176*'12_Ост_П_Обор_ПИР'!$E$11</f>
        <v>0</v>
      </c>
      <c r="AC131" s="64">
        <f>'11_Ост_П_ППР'!AC176*'12_Ост_П_Обор_ПИР'!$E$11</f>
        <v>0</v>
      </c>
      <c r="AD131" s="64">
        <f>'11_Ост_П_ППР'!AD176*'12_Ост_П_Обор_ПИР'!$E$11</f>
        <v>0</v>
      </c>
      <c r="AE131" s="64">
        <f>'11_Ост_П_ППР'!AE176*'12_Ост_П_Обор_ПИР'!$E$11</f>
        <v>0</v>
      </c>
      <c r="AF131" s="64">
        <f>'11_Ост_П_ППР'!AF176*'12_Ост_П_Обор_ПИР'!$E$11</f>
        <v>0</v>
      </c>
      <c r="AG131" s="64">
        <f>'11_Ост_П_ППР'!AG176*'12_Ост_П_Обор_ПИР'!$E$11</f>
        <v>0</v>
      </c>
      <c r="AH131" s="64">
        <f>'11_Ост_П_ППР'!AH176*'12_Ост_П_Обор_ПИР'!$E$11</f>
        <v>0</v>
      </c>
      <c r="AI131" s="64">
        <f>'11_Ост_П_ППР'!AI176*'12_Ост_П_Обор_ПИР'!$E$11</f>
        <v>0</v>
      </c>
      <c r="AJ131" s="64">
        <f>'11_Ост_П_ППР'!AJ176*'12_Ост_П_Обор_ПИР'!$E$11</f>
        <v>0</v>
      </c>
      <c r="AK131" s="64">
        <f>'11_Ост_П_ППР'!AK176*'12_Ост_П_Обор_ПИР'!$E$11</f>
        <v>0</v>
      </c>
      <c r="AL131" s="64">
        <f>'11_Ост_П_ППР'!AL176*'12_Ост_П_Обор_ПИР'!$E$11</f>
        <v>0</v>
      </c>
      <c r="AM131" s="64">
        <f>'11_Ост_П_ППР'!AM176*'12_Ост_П_Обор_ПИР'!$E$11</f>
        <v>0</v>
      </c>
      <c r="AN131" s="64">
        <f>'11_Ост_П_ППР'!AN176*'12_Ост_П_Обор_ПИР'!$E$11</f>
        <v>0</v>
      </c>
      <c r="AO131" s="64">
        <f>'11_Ост_П_ППР'!AO176*'12_Ост_П_Обор_ПИР'!$E$11</f>
        <v>0</v>
      </c>
      <c r="AP131" s="64">
        <f>'11_Ост_П_ППР'!AP176*'12_Ост_П_Обор_ПИР'!$E$11</f>
        <v>0</v>
      </c>
      <c r="AQ131" s="64">
        <f>'11_Ост_П_ППР'!AQ176*'12_Ост_П_Обор_ПИР'!$E$11</f>
        <v>0</v>
      </c>
      <c r="AR131" s="64">
        <f>'11_Ост_П_ППР'!AR176*'12_Ост_П_Обор_ПИР'!$E$11</f>
        <v>0</v>
      </c>
      <c r="AS131" s="64">
        <f>'11_Ост_П_ППР'!AS176*'12_Ост_П_Обор_ПИР'!$E$11</f>
        <v>0</v>
      </c>
      <c r="AT131" s="64">
        <f>'11_Ост_П_ППР'!AT176*'12_Ост_П_Обор_ПИР'!$E$11</f>
        <v>0</v>
      </c>
      <c r="AU131" s="64">
        <f>'11_Ост_П_ППР'!AU176*'12_Ост_П_Обор_ПИР'!$E$11</f>
        <v>0</v>
      </c>
      <c r="AV131" s="64">
        <f>'11_Ост_П_ППР'!AV176*'12_Ост_П_Обор_ПИР'!$E$11</f>
        <v>0</v>
      </c>
      <c r="AW131" s="64">
        <f>'11_Ост_П_ППР'!AW176*'12_Ост_П_Обор_ПИР'!$E$11</f>
        <v>0</v>
      </c>
      <c r="AX131" s="64">
        <f>'11_Ост_П_ППР'!AX176*'12_Ост_П_Обор_ПИР'!$E$11</f>
        <v>0</v>
      </c>
      <c r="AY131" s="64">
        <f>'11_Ост_П_ППР'!AY176*'12_Ост_П_Обор_ПИР'!$E$11</f>
        <v>0</v>
      </c>
      <c r="AZ131" s="64">
        <f>'11_Ост_П_ППР'!AZ176*'12_Ост_П_Обор_ПИР'!$E$11</f>
        <v>0</v>
      </c>
      <c r="BA131" s="64">
        <f>'11_Ост_П_ППР'!BA176*'12_Ост_П_Обор_ПИР'!$E$11</f>
        <v>0</v>
      </c>
      <c r="BB131" s="64">
        <f>'11_Ост_П_ППР'!BB176*'12_Ост_П_Обор_ПИР'!$E$11</f>
        <v>0</v>
      </c>
      <c r="BC131" s="64">
        <f>'11_Ост_П_ППР'!BC176*'12_Ост_П_Обор_ПИР'!$E$11</f>
        <v>0</v>
      </c>
      <c r="BD131" s="64">
        <f>'11_Ост_П_ППР'!BD176*'12_Ост_П_Обор_ПИР'!$E$11</f>
        <v>0</v>
      </c>
      <c r="BE131" s="64">
        <f>'11_Ост_П_ППР'!BE176*'12_Ост_П_Обор_ПИР'!$E$11</f>
        <v>0</v>
      </c>
      <c r="BF131" s="64">
        <f>'11_Ост_П_ППР'!BF176*'12_Ост_П_Обор_ПИР'!$E$11</f>
        <v>0</v>
      </c>
      <c r="BG131" s="64">
        <f>'11_Ост_П_ППР'!BG176*'12_Ост_П_Обор_ПИР'!$E$11</f>
        <v>0</v>
      </c>
      <c r="BH131" s="64">
        <f>'11_Ост_П_ППР'!BH176*'12_Ост_П_Обор_ПИР'!$E$11</f>
        <v>0</v>
      </c>
    </row>
    <row r="132" spans="2:60" s="6" customFormat="1" hidden="1" x14ac:dyDescent="0.2">
      <c r="B132" s="44"/>
      <c r="C132" s="13"/>
      <c r="D132" s="64">
        <f t="shared" si="20"/>
        <v>0</v>
      </c>
      <c r="E132" s="64">
        <f>'11_Ост_П_ППР'!E177*'12_Ост_П_Обор_ПИР'!$E$12</f>
        <v>0</v>
      </c>
      <c r="F132" s="64">
        <f>'11_Ост_П_ППР'!F177*'12_Ост_П_Обор_ПИР'!$E$12</f>
        <v>0</v>
      </c>
      <c r="G132" s="64">
        <f>'11_Ост_П_ППР'!G177*'12_Ост_П_Обор_ПИР'!$E$12</f>
        <v>0</v>
      </c>
      <c r="H132" s="64">
        <f>'11_Ост_П_ППР'!H177*'12_Ост_П_Обор_ПИР'!$E$12</f>
        <v>0</v>
      </c>
      <c r="I132" s="64">
        <f>'11_Ост_П_ППР'!I177*'12_Ост_П_Обор_ПИР'!$E$12</f>
        <v>0</v>
      </c>
      <c r="J132" s="64">
        <f>'11_Ост_П_ППР'!J177*'12_Ост_П_Обор_ПИР'!$E$12</f>
        <v>0</v>
      </c>
      <c r="K132" s="64">
        <f>'11_Ост_П_ППР'!K177*'12_Ост_П_Обор_ПИР'!$E$12</f>
        <v>0</v>
      </c>
      <c r="L132" s="64">
        <f>'11_Ост_П_ППР'!L177*'12_Ост_П_Обор_ПИР'!$E$12</f>
        <v>0</v>
      </c>
      <c r="M132" s="64">
        <f>'11_Ост_П_ППР'!M177*'12_Ост_П_Обор_ПИР'!$E$12</f>
        <v>0</v>
      </c>
      <c r="N132" s="64">
        <f>'11_Ост_П_ППР'!N177*'12_Ост_П_Обор_ПИР'!$E$12</f>
        <v>0</v>
      </c>
      <c r="O132" s="64">
        <f>'11_Ост_П_ППР'!O177*'12_Ост_П_Обор_ПИР'!$E$12</f>
        <v>0</v>
      </c>
      <c r="P132" s="64">
        <f>'11_Ост_П_ППР'!P177*'12_Ост_П_Обор_ПИР'!$E$12</f>
        <v>0</v>
      </c>
      <c r="Q132" s="64">
        <f>'11_Ост_П_ППР'!Q177*'12_Ост_П_Обор_ПИР'!$E$12</f>
        <v>0</v>
      </c>
      <c r="R132" s="64">
        <f>'11_Ост_П_ППР'!R177*'12_Ост_П_Обор_ПИР'!$E$12</f>
        <v>0</v>
      </c>
      <c r="S132" s="64">
        <f>'11_Ост_П_ППР'!S177*'12_Ост_П_Обор_ПИР'!$E$12</f>
        <v>0</v>
      </c>
      <c r="T132" s="64">
        <f>'11_Ост_П_ППР'!T177*'12_Ост_П_Обор_ПИР'!$E$12</f>
        <v>0</v>
      </c>
      <c r="U132" s="64">
        <f>'11_Ост_П_ППР'!U177*'12_Ост_П_Обор_ПИР'!$E$12</f>
        <v>0</v>
      </c>
      <c r="V132" s="64">
        <f>'11_Ост_П_ППР'!V177*'12_Ост_П_Обор_ПИР'!$E$12</f>
        <v>0</v>
      </c>
      <c r="W132" s="64">
        <f>'11_Ост_П_ППР'!W177*'12_Ост_П_Обор_ПИР'!$E$12</f>
        <v>0</v>
      </c>
      <c r="X132" s="64">
        <f>'11_Ост_П_ППР'!X177*'12_Ост_П_Обор_ПИР'!$E$12</f>
        <v>0</v>
      </c>
      <c r="Y132" s="64">
        <f>'11_Ост_П_ППР'!Y177*'12_Ост_П_Обор_ПИР'!$E$12</f>
        <v>0</v>
      </c>
      <c r="Z132" s="64">
        <f>'11_Ост_П_ППР'!Z177*'12_Ост_П_Обор_ПИР'!$E$12</f>
        <v>0</v>
      </c>
      <c r="AA132" s="64">
        <f>'11_Ост_П_ППР'!AA177*'12_Ост_П_Обор_ПИР'!$E$12</f>
        <v>0</v>
      </c>
      <c r="AB132" s="64">
        <f>'11_Ост_П_ППР'!AB177*'12_Ост_П_Обор_ПИР'!$E$12</f>
        <v>0</v>
      </c>
      <c r="AC132" s="64">
        <f>'11_Ост_П_ППР'!AC177*'12_Ост_П_Обор_ПИР'!$E$12</f>
        <v>0</v>
      </c>
      <c r="AD132" s="64">
        <f>'11_Ост_П_ППР'!AD177*'12_Ост_П_Обор_ПИР'!$E$12</f>
        <v>0</v>
      </c>
      <c r="AE132" s="64">
        <f>'11_Ост_П_ППР'!AE177*'12_Ост_П_Обор_ПИР'!$E$12</f>
        <v>0</v>
      </c>
      <c r="AF132" s="64">
        <f>'11_Ост_П_ППР'!AF177*'12_Ост_П_Обор_ПИР'!$E$12</f>
        <v>0</v>
      </c>
      <c r="AG132" s="64">
        <f>'11_Ост_П_ППР'!AG177*'12_Ост_П_Обор_ПИР'!$E$12</f>
        <v>0</v>
      </c>
      <c r="AH132" s="64">
        <f>'11_Ост_П_ППР'!AH177*'12_Ост_П_Обор_ПИР'!$E$12</f>
        <v>0</v>
      </c>
      <c r="AI132" s="64">
        <f>'11_Ост_П_ППР'!AI177*'12_Ост_П_Обор_ПИР'!$E$12</f>
        <v>0</v>
      </c>
      <c r="AJ132" s="64">
        <f>'11_Ост_П_ППР'!AJ177*'12_Ост_П_Обор_ПИР'!$E$12</f>
        <v>0</v>
      </c>
      <c r="AK132" s="64">
        <f>'11_Ост_П_ППР'!AK177*'12_Ост_П_Обор_ПИР'!$E$12</f>
        <v>0</v>
      </c>
      <c r="AL132" s="64">
        <f>'11_Ост_П_ППР'!AL177*'12_Ост_П_Обор_ПИР'!$E$12</f>
        <v>0</v>
      </c>
      <c r="AM132" s="64">
        <f>'11_Ост_П_ППР'!AM177*'12_Ост_П_Обор_ПИР'!$E$12</f>
        <v>0</v>
      </c>
      <c r="AN132" s="64">
        <f>'11_Ост_П_ППР'!AN177*'12_Ост_П_Обор_ПИР'!$E$12</f>
        <v>0</v>
      </c>
      <c r="AO132" s="64">
        <f>'11_Ост_П_ППР'!AO177*'12_Ост_П_Обор_ПИР'!$E$12</f>
        <v>0</v>
      </c>
      <c r="AP132" s="64">
        <f>'11_Ост_П_ППР'!AP177*'12_Ост_П_Обор_ПИР'!$E$12</f>
        <v>0</v>
      </c>
      <c r="AQ132" s="64">
        <f>'11_Ост_П_ППР'!AQ177*'12_Ост_П_Обор_ПИР'!$E$12</f>
        <v>0</v>
      </c>
      <c r="AR132" s="64">
        <f>'11_Ост_П_ППР'!AR177*'12_Ост_П_Обор_ПИР'!$E$12</f>
        <v>0</v>
      </c>
      <c r="AS132" s="64">
        <f>'11_Ост_П_ППР'!AS177*'12_Ост_П_Обор_ПИР'!$E$12</f>
        <v>0</v>
      </c>
      <c r="AT132" s="64">
        <f>'11_Ост_П_ППР'!AT177*'12_Ост_П_Обор_ПИР'!$E$12</f>
        <v>0</v>
      </c>
      <c r="AU132" s="64">
        <f>'11_Ост_П_ППР'!AU177*'12_Ост_П_Обор_ПИР'!$E$12</f>
        <v>0</v>
      </c>
      <c r="AV132" s="64">
        <f>'11_Ост_П_ППР'!AV177*'12_Ост_П_Обор_ПИР'!$E$12</f>
        <v>0</v>
      </c>
      <c r="AW132" s="64">
        <f>'11_Ост_П_ППР'!AW177*'12_Ост_П_Обор_ПИР'!$E$12</f>
        <v>0</v>
      </c>
      <c r="AX132" s="64">
        <f>'11_Ост_П_ППР'!AX177*'12_Ост_П_Обор_ПИР'!$E$12</f>
        <v>0</v>
      </c>
      <c r="AY132" s="64">
        <f>'11_Ост_П_ППР'!AY177*'12_Ост_П_Обор_ПИР'!$E$12</f>
        <v>0</v>
      </c>
      <c r="AZ132" s="64">
        <f>'11_Ост_П_ППР'!AZ177*'12_Ост_П_Обор_ПИР'!$E$12</f>
        <v>0</v>
      </c>
      <c r="BA132" s="64">
        <f>'11_Ост_П_ППР'!BA177*'12_Ост_П_Обор_ПИР'!$E$12</f>
        <v>0</v>
      </c>
      <c r="BB132" s="64">
        <f>'11_Ост_П_ППР'!BB177*'12_Ост_П_Обор_ПИР'!$E$12</f>
        <v>0</v>
      </c>
      <c r="BC132" s="64">
        <f>'11_Ост_П_ППР'!BC177*'12_Ост_П_Обор_ПИР'!$E$12</f>
        <v>0</v>
      </c>
      <c r="BD132" s="64">
        <f>'11_Ост_П_ППР'!BD177*'12_Ост_П_Обор_ПИР'!$E$12</f>
        <v>0</v>
      </c>
      <c r="BE132" s="64">
        <f>'11_Ост_П_ППР'!BE177*'12_Ост_П_Обор_ПИР'!$E$12</f>
        <v>0</v>
      </c>
      <c r="BF132" s="64">
        <f>'11_Ост_П_ППР'!BF177*'12_Ост_П_Обор_ПИР'!$E$12</f>
        <v>0</v>
      </c>
      <c r="BG132" s="64">
        <f>'11_Ост_П_ППР'!BG177*'12_Ост_П_Обор_ПИР'!$E$12</f>
        <v>0</v>
      </c>
      <c r="BH132" s="64">
        <f>'11_Ост_П_ППР'!BH177*'12_Ост_П_Обор_ПИР'!$E$12</f>
        <v>0</v>
      </c>
    </row>
    <row r="133" spans="2:60" s="6" customFormat="1" hidden="1" x14ac:dyDescent="0.2">
      <c r="B133" s="44"/>
      <c r="C133" s="13"/>
      <c r="D133" s="64">
        <f t="shared" si="20"/>
        <v>0</v>
      </c>
      <c r="E133" s="64">
        <f>'11_Ост_П_ППР'!E178*'12_Ост_П_Обор_ПИР'!$E$13</f>
        <v>0</v>
      </c>
      <c r="F133" s="64">
        <f>'11_Ост_П_ППР'!F178*'12_Ост_П_Обор_ПИР'!$E$13</f>
        <v>0</v>
      </c>
      <c r="G133" s="64">
        <f>'11_Ост_П_ППР'!G178*'12_Ост_П_Обор_ПИР'!$E$13</f>
        <v>0</v>
      </c>
      <c r="H133" s="64">
        <f>'11_Ост_П_ППР'!H178*'12_Ост_П_Обор_ПИР'!$E$13</f>
        <v>0</v>
      </c>
      <c r="I133" s="64">
        <f>'11_Ост_П_ППР'!I178*'12_Ост_П_Обор_ПИР'!$E$13</f>
        <v>0</v>
      </c>
      <c r="J133" s="64">
        <f>'11_Ост_П_ППР'!J178*'12_Ост_П_Обор_ПИР'!$E$13</f>
        <v>0</v>
      </c>
      <c r="K133" s="64">
        <f>'11_Ост_П_ППР'!K178*'12_Ост_П_Обор_ПИР'!$E$13</f>
        <v>0</v>
      </c>
      <c r="L133" s="64">
        <f>'11_Ост_П_ППР'!L178*'12_Ост_П_Обор_ПИР'!$E$13</f>
        <v>0</v>
      </c>
      <c r="M133" s="64">
        <f>'11_Ост_П_ППР'!M178*'12_Ост_П_Обор_ПИР'!$E$13</f>
        <v>0</v>
      </c>
      <c r="N133" s="64">
        <f>'11_Ост_П_ППР'!N178*'12_Ост_П_Обор_ПИР'!$E$13</f>
        <v>0</v>
      </c>
      <c r="O133" s="64">
        <f>'11_Ост_П_ППР'!O178*'12_Ост_П_Обор_ПИР'!$E$13</f>
        <v>0</v>
      </c>
      <c r="P133" s="64">
        <f>'11_Ост_П_ППР'!P178*'12_Ост_П_Обор_ПИР'!$E$13</f>
        <v>0</v>
      </c>
      <c r="Q133" s="64">
        <f>'11_Ост_П_ППР'!Q178*'12_Ост_П_Обор_ПИР'!$E$13</f>
        <v>0</v>
      </c>
      <c r="R133" s="64">
        <f>'11_Ост_П_ППР'!R178*'12_Ост_П_Обор_ПИР'!$E$13</f>
        <v>0</v>
      </c>
      <c r="S133" s="64">
        <f>'11_Ост_П_ППР'!S178*'12_Ост_П_Обор_ПИР'!$E$13</f>
        <v>0</v>
      </c>
      <c r="T133" s="64">
        <f>'11_Ост_П_ППР'!T178*'12_Ост_П_Обор_ПИР'!$E$13</f>
        <v>0</v>
      </c>
      <c r="U133" s="64">
        <f>'11_Ост_П_ППР'!U178*'12_Ост_П_Обор_ПИР'!$E$13</f>
        <v>0</v>
      </c>
      <c r="V133" s="64">
        <f>'11_Ост_П_ППР'!V178*'12_Ост_П_Обор_ПИР'!$E$13</f>
        <v>0</v>
      </c>
      <c r="W133" s="64">
        <f>'11_Ост_П_ППР'!W178*'12_Ост_П_Обор_ПИР'!$E$13</f>
        <v>0</v>
      </c>
      <c r="X133" s="64">
        <f>'11_Ост_П_ППР'!X178*'12_Ост_П_Обор_ПИР'!$E$13</f>
        <v>0</v>
      </c>
      <c r="Y133" s="64">
        <f>'11_Ост_П_ППР'!Y178*'12_Ост_П_Обор_ПИР'!$E$13</f>
        <v>0</v>
      </c>
      <c r="Z133" s="64">
        <f>'11_Ост_П_ППР'!Z178*'12_Ост_П_Обор_ПИР'!$E$13</f>
        <v>0</v>
      </c>
      <c r="AA133" s="64">
        <f>'11_Ост_П_ППР'!AA178*'12_Ост_П_Обор_ПИР'!$E$13</f>
        <v>0</v>
      </c>
      <c r="AB133" s="64">
        <f>'11_Ост_П_ППР'!AB178*'12_Ост_П_Обор_ПИР'!$E$13</f>
        <v>0</v>
      </c>
      <c r="AC133" s="64">
        <f>'11_Ост_П_ППР'!AC178*'12_Ост_П_Обор_ПИР'!$E$13</f>
        <v>0</v>
      </c>
      <c r="AD133" s="64">
        <f>'11_Ост_П_ППР'!AD178*'12_Ост_П_Обор_ПИР'!$E$13</f>
        <v>0</v>
      </c>
      <c r="AE133" s="64">
        <f>'11_Ост_П_ППР'!AE178*'12_Ост_П_Обор_ПИР'!$E$13</f>
        <v>0</v>
      </c>
      <c r="AF133" s="64">
        <f>'11_Ост_П_ППР'!AF178*'12_Ост_П_Обор_ПИР'!$E$13</f>
        <v>0</v>
      </c>
      <c r="AG133" s="64">
        <f>'11_Ост_П_ППР'!AG178*'12_Ост_П_Обор_ПИР'!$E$13</f>
        <v>0</v>
      </c>
      <c r="AH133" s="64">
        <f>'11_Ост_П_ППР'!AH178*'12_Ост_П_Обор_ПИР'!$E$13</f>
        <v>0</v>
      </c>
      <c r="AI133" s="64">
        <f>'11_Ост_П_ППР'!AI178*'12_Ост_П_Обор_ПИР'!$E$13</f>
        <v>0</v>
      </c>
      <c r="AJ133" s="64">
        <f>'11_Ост_П_ППР'!AJ178*'12_Ост_П_Обор_ПИР'!$E$13</f>
        <v>0</v>
      </c>
      <c r="AK133" s="64">
        <f>'11_Ост_П_ППР'!AK178*'12_Ост_П_Обор_ПИР'!$E$13</f>
        <v>0</v>
      </c>
      <c r="AL133" s="64">
        <f>'11_Ост_П_ППР'!AL178*'12_Ост_П_Обор_ПИР'!$E$13</f>
        <v>0</v>
      </c>
      <c r="AM133" s="64">
        <f>'11_Ост_П_ППР'!AM178*'12_Ост_П_Обор_ПИР'!$E$13</f>
        <v>0</v>
      </c>
      <c r="AN133" s="64">
        <f>'11_Ост_П_ППР'!AN178*'12_Ост_П_Обор_ПИР'!$E$13</f>
        <v>0</v>
      </c>
      <c r="AO133" s="64">
        <f>'11_Ост_П_ППР'!AO178*'12_Ост_П_Обор_ПИР'!$E$13</f>
        <v>0</v>
      </c>
      <c r="AP133" s="64">
        <f>'11_Ост_П_ППР'!AP178*'12_Ост_П_Обор_ПИР'!$E$13</f>
        <v>0</v>
      </c>
      <c r="AQ133" s="64">
        <f>'11_Ост_П_ППР'!AQ178*'12_Ост_П_Обор_ПИР'!$E$13</f>
        <v>0</v>
      </c>
      <c r="AR133" s="64">
        <f>'11_Ост_П_ППР'!AR178*'12_Ост_П_Обор_ПИР'!$E$13</f>
        <v>0</v>
      </c>
      <c r="AS133" s="64">
        <f>'11_Ост_П_ППР'!AS178*'12_Ост_П_Обор_ПИР'!$E$13</f>
        <v>0</v>
      </c>
      <c r="AT133" s="64">
        <f>'11_Ост_П_ППР'!AT178*'12_Ост_П_Обор_ПИР'!$E$13</f>
        <v>0</v>
      </c>
      <c r="AU133" s="64">
        <f>'11_Ост_П_ППР'!AU178*'12_Ост_П_Обор_ПИР'!$E$13</f>
        <v>0</v>
      </c>
      <c r="AV133" s="64">
        <f>'11_Ост_П_ППР'!AV178*'12_Ост_П_Обор_ПИР'!$E$13</f>
        <v>0</v>
      </c>
      <c r="AW133" s="64">
        <f>'11_Ост_П_ППР'!AW178*'12_Ост_П_Обор_ПИР'!$E$13</f>
        <v>0</v>
      </c>
      <c r="AX133" s="64">
        <f>'11_Ост_П_ППР'!AX178*'12_Ост_П_Обор_ПИР'!$E$13</f>
        <v>0</v>
      </c>
      <c r="AY133" s="64">
        <f>'11_Ост_П_ППР'!AY178*'12_Ост_П_Обор_ПИР'!$E$13</f>
        <v>0</v>
      </c>
      <c r="AZ133" s="64">
        <f>'11_Ост_П_ППР'!AZ178*'12_Ост_П_Обор_ПИР'!$E$13</f>
        <v>0</v>
      </c>
      <c r="BA133" s="64">
        <f>'11_Ост_П_ППР'!BA178*'12_Ост_П_Обор_ПИР'!$E$13</f>
        <v>0</v>
      </c>
      <c r="BB133" s="64">
        <f>'11_Ост_П_ППР'!BB178*'12_Ост_П_Обор_ПИР'!$E$13</f>
        <v>0</v>
      </c>
      <c r="BC133" s="64">
        <f>'11_Ост_П_ППР'!BC178*'12_Ост_П_Обор_ПИР'!$E$13</f>
        <v>0</v>
      </c>
      <c r="BD133" s="64">
        <f>'11_Ост_П_ППР'!BD178*'12_Ост_П_Обор_ПИР'!$E$13</f>
        <v>0</v>
      </c>
      <c r="BE133" s="64">
        <f>'11_Ост_П_ППР'!BE178*'12_Ост_П_Обор_ПИР'!$E$13</f>
        <v>0</v>
      </c>
      <c r="BF133" s="64">
        <f>'11_Ост_П_ППР'!BF178*'12_Ост_П_Обор_ПИР'!$E$13</f>
        <v>0</v>
      </c>
      <c r="BG133" s="64">
        <f>'11_Ост_П_ППР'!BG178*'12_Ост_П_Обор_ПИР'!$E$13</f>
        <v>0</v>
      </c>
      <c r="BH133" s="64">
        <f>'11_Ост_П_ППР'!BH178*'12_Ост_П_Обор_ПИР'!$E$13</f>
        <v>0</v>
      </c>
    </row>
    <row r="134" spans="2:60" s="6" customFormat="1" hidden="1" x14ac:dyDescent="0.2">
      <c r="B134" s="44"/>
      <c r="C134" s="13"/>
      <c r="D134" s="64">
        <f t="shared" si="20"/>
        <v>0</v>
      </c>
      <c r="E134" s="64">
        <f>'11_Ост_П_ППР'!E179*'12_Ост_П_Обор_ПИР'!$E$14</f>
        <v>0</v>
      </c>
      <c r="F134" s="64">
        <f>'11_Ост_П_ППР'!F179*'12_Ост_П_Обор_ПИР'!$E$14</f>
        <v>0</v>
      </c>
      <c r="G134" s="64">
        <f>'11_Ост_П_ППР'!G179*'12_Ост_П_Обор_ПИР'!$E$14</f>
        <v>0</v>
      </c>
      <c r="H134" s="64">
        <f>'11_Ост_П_ППР'!H179*'12_Ост_П_Обор_ПИР'!$E$14</f>
        <v>0</v>
      </c>
      <c r="I134" s="64">
        <f>'11_Ост_П_ППР'!I179*'12_Ост_П_Обор_ПИР'!$E$14</f>
        <v>0</v>
      </c>
      <c r="J134" s="64">
        <f>'11_Ост_П_ППР'!J179*'12_Ост_П_Обор_ПИР'!$E$14</f>
        <v>0</v>
      </c>
      <c r="K134" s="64">
        <f>'11_Ост_П_ППР'!K179*'12_Ост_П_Обор_ПИР'!$E$14</f>
        <v>0</v>
      </c>
      <c r="L134" s="64">
        <f>'11_Ост_П_ППР'!L179*'12_Ост_П_Обор_ПИР'!$E$14</f>
        <v>0</v>
      </c>
      <c r="M134" s="64">
        <f>'11_Ост_П_ППР'!M179*'12_Ост_П_Обор_ПИР'!$E$14</f>
        <v>0</v>
      </c>
      <c r="N134" s="64">
        <f>'11_Ост_П_ППР'!N179*'12_Ост_П_Обор_ПИР'!$E$14</f>
        <v>0</v>
      </c>
      <c r="O134" s="64">
        <f>'11_Ост_П_ППР'!O179*'12_Ост_П_Обор_ПИР'!$E$14</f>
        <v>0</v>
      </c>
      <c r="P134" s="64">
        <f>'11_Ост_П_ППР'!P179*'12_Ост_П_Обор_ПИР'!$E$14</f>
        <v>0</v>
      </c>
      <c r="Q134" s="64">
        <f>'11_Ост_П_ППР'!Q179*'12_Ост_П_Обор_ПИР'!$E$14</f>
        <v>0</v>
      </c>
      <c r="R134" s="64">
        <f>'11_Ост_П_ППР'!R179*'12_Ост_П_Обор_ПИР'!$E$14</f>
        <v>0</v>
      </c>
      <c r="S134" s="64">
        <f>'11_Ост_П_ППР'!S179*'12_Ост_П_Обор_ПИР'!$E$14</f>
        <v>0</v>
      </c>
      <c r="T134" s="64">
        <f>'11_Ост_П_ППР'!T179*'12_Ост_П_Обор_ПИР'!$E$14</f>
        <v>0</v>
      </c>
      <c r="U134" s="64">
        <f>'11_Ост_П_ППР'!U179*'12_Ост_П_Обор_ПИР'!$E$14</f>
        <v>0</v>
      </c>
      <c r="V134" s="64">
        <f>'11_Ост_П_ППР'!V179*'12_Ост_П_Обор_ПИР'!$E$14</f>
        <v>0</v>
      </c>
      <c r="W134" s="64">
        <f>'11_Ост_П_ППР'!W179*'12_Ост_П_Обор_ПИР'!$E$14</f>
        <v>0</v>
      </c>
      <c r="X134" s="64">
        <f>'11_Ост_П_ППР'!X179*'12_Ост_П_Обор_ПИР'!$E$14</f>
        <v>0</v>
      </c>
      <c r="Y134" s="64">
        <f>'11_Ост_П_ППР'!Y179*'12_Ост_П_Обор_ПИР'!$E$14</f>
        <v>0</v>
      </c>
      <c r="Z134" s="64">
        <f>'11_Ост_П_ППР'!Z179*'12_Ост_П_Обор_ПИР'!$E$14</f>
        <v>0</v>
      </c>
      <c r="AA134" s="64">
        <f>'11_Ост_П_ППР'!AA179*'12_Ост_П_Обор_ПИР'!$E$14</f>
        <v>0</v>
      </c>
      <c r="AB134" s="64">
        <f>'11_Ост_П_ППР'!AB179*'12_Ост_П_Обор_ПИР'!$E$14</f>
        <v>0</v>
      </c>
      <c r="AC134" s="64">
        <f>'11_Ост_П_ППР'!AC179*'12_Ост_П_Обор_ПИР'!$E$14</f>
        <v>0</v>
      </c>
      <c r="AD134" s="64">
        <f>'11_Ост_П_ППР'!AD179*'12_Ост_П_Обор_ПИР'!$E$14</f>
        <v>0</v>
      </c>
      <c r="AE134" s="64">
        <f>'11_Ост_П_ППР'!AE179*'12_Ост_П_Обор_ПИР'!$E$14</f>
        <v>0</v>
      </c>
      <c r="AF134" s="64">
        <f>'11_Ост_П_ППР'!AF179*'12_Ост_П_Обор_ПИР'!$E$14</f>
        <v>0</v>
      </c>
      <c r="AG134" s="64">
        <f>'11_Ост_П_ППР'!AG179*'12_Ост_П_Обор_ПИР'!$E$14</f>
        <v>0</v>
      </c>
      <c r="AH134" s="64">
        <f>'11_Ост_П_ППР'!AH179*'12_Ост_П_Обор_ПИР'!$E$14</f>
        <v>0</v>
      </c>
      <c r="AI134" s="64">
        <f>'11_Ост_П_ППР'!AI179*'12_Ост_П_Обор_ПИР'!$E$14</f>
        <v>0</v>
      </c>
      <c r="AJ134" s="64">
        <f>'11_Ост_П_ППР'!AJ179*'12_Ост_П_Обор_ПИР'!$E$14</f>
        <v>0</v>
      </c>
      <c r="AK134" s="64">
        <f>'11_Ост_П_ППР'!AK179*'12_Ост_П_Обор_ПИР'!$E$14</f>
        <v>0</v>
      </c>
      <c r="AL134" s="64">
        <f>'11_Ост_П_ППР'!AL179*'12_Ост_П_Обор_ПИР'!$E$14</f>
        <v>0</v>
      </c>
      <c r="AM134" s="64">
        <f>'11_Ост_П_ППР'!AM179*'12_Ост_П_Обор_ПИР'!$E$14</f>
        <v>0</v>
      </c>
      <c r="AN134" s="64">
        <f>'11_Ост_П_ППР'!AN179*'12_Ост_П_Обор_ПИР'!$E$14</f>
        <v>0</v>
      </c>
      <c r="AO134" s="64">
        <f>'11_Ост_П_ППР'!AO179*'12_Ост_П_Обор_ПИР'!$E$14</f>
        <v>0</v>
      </c>
      <c r="AP134" s="64">
        <f>'11_Ост_П_ППР'!AP179*'12_Ост_П_Обор_ПИР'!$E$14</f>
        <v>0</v>
      </c>
      <c r="AQ134" s="64">
        <f>'11_Ост_П_ППР'!AQ179*'12_Ост_П_Обор_ПИР'!$E$14</f>
        <v>0</v>
      </c>
      <c r="AR134" s="64">
        <f>'11_Ост_П_ППР'!AR179*'12_Ост_П_Обор_ПИР'!$E$14</f>
        <v>0</v>
      </c>
      <c r="AS134" s="64">
        <f>'11_Ост_П_ППР'!AS179*'12_Ост_П_Обор_ПИР'!$E$14</f>
        <v>0</v>
      </c>
      <c r="AT134" s="64">
        <f>'11_Ост_П_ППР'!AT179*'12_Ост_П_Обор_ПИР'!$E$14</f>
        <v>0</v>
      </c>
      <c r="AU134" s="64">
        <f>'11_Ост_П_ППР'!AU179*'12_Ост_П_Обор_ПИР'!$E$14</f>
        <v>0</v>
      </c>
      <c r="AV134" s="64">
        <f>'11_Ост_П_ППР'!AV179*'12_Ост_П_Обор_ПИР'!$E$14</f>
        <v>0</v>
      </c>
      <c r="AW134" s="64">
        <f>'11_Ост_П_ППР'!AW179*'12_Ост_П_Обор_ПИР'!$E$14</f>
        <v>0</v>
      </c>
      <c r="AX134" s="64">
        <f>'11_Ост_П_ППР'!AX179*'12_Ост_П_Обор_ПИР'!$E$14</f>
        <v>0</v>
      </c>
      <c r="AY134" s="64">
        <f>'11_Ост_П_ППР'!AY179*'12_Ост_П_Обор_ПИР'!$E$14</f>
        <v>0</v>
      </c>
      <c r="AZ134" s="64">
        <f>'11_Ост_П_ППР'!AZ179*'12_Ост_П_Обор_ПИР'!$E$14</f>
        <v>0</v>
      </c>
      <c r="BA134" s="64">
        <f>'11_Ост_П_ППР'!BA179*'12_Ост_П_Обор_ПИР'!$E$14</f>
        <v>0</v>
      </c>
      <c r="BB134" s="64">
        <f>'11_Ост_П_ППР'!BB179*'12_Ост_П_Обор_ПИР'!$E$14</f>
        <v>0</v>
      </c>
      <c r="BC134" s="64">
        <f>'11_Ост_П_ППР'!BC179*'12_Ост_П_Обор_ПИР'!$E$14</f>
        <v>0</v>
      </c>
      <c r="BD134" s="64">
        <f>'11_Ост_П_ППР'!BD179*'12_Ост_П_Обор_ПИР'!$E$14</f>
        <v>0</v>
      </c>
      <c r="BE134" s="64">
        <f>'11_Ост_П_ППР'!BE179*'12_Ост_П_Обор_ПИР'!$E$14</f>
        <v>0</v>
      </c>
      <c r="BF134" s="64">
        <f>'11_Ост_П_ППР'!BF179*'12_Ост_П_Обор_ПИР'!$E$14</f>
        <v>0</v>
      </c>
      <c r="BG134" s="64">
        <f>'11_Ост_П_ППР'!BG179*'12_Ост_П_Обор_ПИР'!$E$14</f>
        <v>0</v>
      </c>
      <c r="BH134" s="64">
        <f>'11_Ост_П_ППР'!BH179*'12_Ост_П_Обор_ПИР'!$E$14</f>
        <v>0</v>
      </c>
    </row>
    <row r="135" spans="2:60" s="6" customFormat="1" ht="15" hidden="1" x14ac:dyDescent="0.25">
      <c r="B135" s="11"/>
      <c r="C135" s="12"/>
      <c r="D135" s="64">
        <f t="shared" si="20"/>
        <v>0</v>
      </c>
      <c r="E135" s="64">
        <f>'11_Ост_П_ППР'!E181*'12_Ост_П_Обор_ПИР'!$E$11</f>
        <v>0</v>
      </c>
      <c r="F135" s="64">
        <f>'11_Ост_П_ППР'!F181*'12_Ост_П_Обор_ПИР'!$E$11</f>
        <v>0</v>
      </c>
      <c r="G135" s="64">
        <f>'11_Ост_П_ППР'!G181*'12_Ост_П_Обор_ПИР'!$E$11</f>
        <v>0</v>
      </c>
      <c r="H135" s="64">
        <f>'11_Ост_П_ППР'!H181*'12_Ост_П_Обор_ПИР'!$E$11</f>
        <v>0</v>
      </c>
      <c r="I135" s="64">
        <f>'11_Ост_П_ППР'!I181*'12_Ост_П_Обор_ПИР'!$E$11</f>
        <v>0</v>
      </c>
      <c r="J135" s="64">
        <f>'11_Ост_П_ППР'!J181*'12_Ост_П_Обор_ПИР'!$E$11</f>
        <v>0</v>
      </c>
      <c r="K135" s="64">
        <f>'11_Ост_П_ППР'!K181*'12_Ост_П_Обор_ПИР'!$E$11</f>
        <v>0</v>
      </c>
      <c r="L135" s="64">
        <f>'11_Ост_П_ППР'!L181*'12_Ост_П_Обор_ПИР'!$E$11</f>
        <v>0</v>
      </c>
      <c r="M135" s="64">
        <f>'11_Ост_П_ППР'!M181*'12_Ост_П_Обор_ПИР'!$E$11</f>
        <v>0</v>
      </c>
      <c r="N135" s="64">
        <f>'11_Ост_П_ППР'!N181*'12_Ост_П_Обор_ПИР'!$E$11</f>
        <v>0</v>
      </c>
      <c r="O135" s="64">
        <f>'11_Ост_П_ППР'!O181*'12_Ост_П_Обор_ПИР'!$E$11</f>
        <v>0</v>
      </c>
      <c r="P135" s="64">
        <f>'11_Ост_П_ППР'!P181*'12_Ост_П_Обор_ПИР'!$E$11</f>
        <v>0</v>
      </c>
      <c r="Q135" s="64">
        <f>'11_Ост_П_ППР'!Q181*'12_Ост_П_Обор_ПИР'!$E$11</f>
        <v>0</v>
      </c>
      <c r="R135" s="64">
        <f>'11_Ост_П_ППР'!R181*'12_Ост_П_Обор_ПИР'!$E$11</f>
        <v>0</v>
      </c>
      <c r="S135" s="64">
        <f>'11_Ост_П_ППР'!S181*'12_Ост_П_Обор_ПИР'!$E$11</f>
        <v>0</v>
      </c>
      <c r="T135" s="64">
        <f>'11_Ост_П_ППР'!T181*'12_Ост_П_Обор_ПИР'!$E$11</f>
        <v>0</v>
      </c>
      <c r="U135" s="64">
        <f>'11_Ост_П_ППР'!U181*'12_Ост_П_Обор_ПИР'!$E$11</f>
        <v>0</v>
      </c>
      <c r="V135" s="64">
        <f>'11_Ост_П_ППР'!V181*'12_Ост_П_Обор_ПИР'!$E$11</f>
        <v>0</v>
      </c>
      <c r="W135" s="64">
        <f>'11_Ост_П_ППР'!W181*'12_Ост_П_Обор_ПИР'!$E$11</f>
        <v>0</v>
      </c>
      <c r="X135" s="64">
        <f>'11_Ост_П_ППР'!X181*'12_Ост_П_Обор_ПИР'!$E$11</f>
        <v>0</v>
      </c>
      <c r="Y135" s="64">
        <f>'11_Ост_П_ППР'!Y181*'12_Ост_П_Обор_ПИР'!$E$11</f>
        <v>0</v>
      </c>
      <c r="Z135" s="64">
        <f>'11_Ост_П_ППР'!Z181*'12_Ост_П_Обор_ПИР'!$E$11</f>
        <v>0</v>
      </c>
      <c r="AA135" s="64">
        <f>'11_Ост_П_ППР'!AA181*'12_Ост_П_Обор_ПИР'!$E$11</f>
        <v>0</v>
      </c>
      <c r="AB135" s="64">
        <f>'11_Ост_П_ППР'!AB181*'12_Ост_П_Обор_ПИР'!$E$11</f>
        <v>0</v>
      </c>
      <c r="AC135" s="64">
        <f>'11_Ост_П_ППР'!AC181*'12_Ост_П_Обор_ПИР'!$E$11</f>
        <v>0</v>
      </c>
      <c r="AD135" s="64">
        <f>'11_Ост_П_ППР'!AD181*'12_Ост_П_Обор_ПИР'!$E$11</f>
        <v>0</v>
      </c>
      <c r="AE135" s="64">
        <f>'11_Ост_П_ППР'!AE181*'12_Ост_П_Обор_ПИР'!$E$11</f>
        <v>0</v>
      </c>
      <c r="AF135" s="64">
        <f>'11_Ост_П_ППР'!AF181*'12_Ост_П_Обор_ПИР'!$E$11</f>
        <v>0</v>
      </c>
      <c r="AG135" s="64">
        <f>'11_Ост_П_ППР'!AG181*'12_Ост_П_Обор_ПИР'!$E$11</f>
        <v>0</v>
      </c>
      <c r="AH135" s="64">
        <f>'11_Ост_П_ППР'!AH181*'12_Ост_П_Обор_ПИР'!$E$11</f>
        <v>0</v>
      </c>
      <c r="AI135" s="64">
        <f>'11_Ост_П_ППР'!AI181*'12_Ост_П_Обор_ПИР'!$E$11</f>
        <v>0</v>
      </c>
      <c r="AJ135" s="64">
        <f>'11_Ост_П_ППР'!AJ181*'12_Ост_П_Обор_ПИР'!$E$11</f>
        <v>0</v>
      </c>
      <c r="AK135" s="64">
        <f>'11_Ост_П_ППР'!AK181*'12_Ост_П_Обор_ПИР'!$E$11</f>
        <v>0</v>
      </c>
      <c r="AL135" s="64">
        <f>'11_Ост_П_ППР'!AL181*'12_Ост_П_Обор_ПИР'!$E$11</f>
        <v>0</v>
      </c>
      <c r="AM135" s="64">
        <f>'11_Ост_П_ППР'!AM181*'12_Ост_П_Обор_ПИР'!$E$11</f>
        <v>0</v>
      </c>
      <c r="AN135" s="64">
        <f>'11_Ост_П_ППР'!AN181*'12_Ост_П_Обор_ПИР'!$E$11</f>
        <v>0</v>
      </c>
      <c r="AO135" s="64">
        <f>'11_Ост_П_ППР'!AO181*'12_Ост_П_Обор_ПИР'!$E$11</f>
        <v>0</v>
      </c>
      <c r="AP135" s="64">
        <f>'11_Ост_П_ППР'!AP181*'12_Ост_П_Обор_ПИР'!$E$11</f>
        <v>0</v>
      </c>
      <c r="AQ135" s="64">
        <f>'11_Ост_П_ППР'!AQ181*'12_Ост_П_Обор_ПИР'!$E$11</f>
        <v>0</v>
      </c>
      <c r="AR135" s="64">
        <f>'11_Ост_П_ППР'!AR181*'12_Ост_П_Обор_ПИР'!$E$11</f>
        <v>0</v>
      </c>
      <c r="AS135" s="64">
        <f>'11_Ост_П_ППР'!AS181*'12_Ост_П_Обор_ПИР'!$E$11</f>
        <v>0</v>
      </c>
      <c r="AT135" s="64">
        <f>'11_Ост_П_ППР'!AT181*'12_Ост_П_Обор_ПИР'!$E$11</f>
        <v>0</v>
      </c>
      <c r="AU135" s="64">
        <f>'11_Ост_П_ППР'!AU181*'12_Ост_П_Обор_ПИР'!$E$11</f>
        <v>0</v>
      </c>
      <c r="AV135" s="64">
        <f>'11_Ост_П_ППР'!AV181*'12_Ост_П_Обор_ПИР'!$E$11</f>
        <v>0</v>
      </c>
      <c r="AW135" s="64">
        <f>'11_Ост_П_ППР'!AW181*'12_Ост_П_Обор_ПИР'!$E$11</f>
        <v>0</v>
      </c>
      <c r="AX135" s="64">
        <f>'11_Ост_П_ППР'!AX181*'12_Ост_П_Обор_ПИР'!$E$11</f>
        <v>0</v>
      </c>
      <c r="AY135" s="64">
        <f>'11_Ост_П_ППР'!AY181*'12_Ост_П_Обор_ПИР'!$E$11</f>
        <v>0</v>
      </c>
      <c r="AZ135" s="64">
        <f>'11_Ост_П_ППР'!AZ181*'12_Ост_П_Обор_ПИР'!$E$11</f>
        <v>0</v>
      </c>
      <c r="BA135" s="64">
        <f>'11_Ост_П_ППР'!BA181*'12_Ост_П_Обор_ПИР'!$E$11</f>
        <v>0</v>
      </c>
      <c r="BB135" s="64">
        <f>'11_Ост_П_ППР'!BB181*'12_Ост_П_Обор_ПИР'!$E$11</f>
        <v>0</v>
      </c>
      <c r="BC135" s="64">
        <f>'11_Ост_П_ППР'!BC181*'12_Ост_П_Обор_ПИР'!$E$11</f>
        <v>0</v>
      </c>
      <c r="BD135" s="64">
        <f>'11_Ост_П_ППР'!BD181*'12_Ост_П_Обор_ПИР'!$E$11</f>
        <v>0</v>
      </c>
      <c r="BE135" s="64">
        <f>'11_Ост_П_ППР'!BE181*'12_Ост_П_Обор_ПИР'!$E$11</f>
        <v>0</v>
      </c>
      <c r="BF135" s="64">
        <f>'11_Ост_П_ППР'!BF181*'12_Ост_П_Обор_ПИР'!$E$11</f>
        <v>0</v>
      </c>
      <c r="BG135" s="64">
        <f>'11_Ост_П_ППР'!BG181*'12_Ост_П_Обор_ПИР'!$E$11</f>
        <v>0</v>
      </c>
      <c r="BH135" s="64">
        <f>'11_Ост_П_ППР'!BH181*'12_Ост_П_Обор_ПИР'!$E$11</f>
        <v>0</v>
      </c>
    </row>
    <row r="136" spans="2:60" s="6" customFormat="1" x14ac:dyDescent="0.2">
      <c r="B136" s="44" t="s">
        <v>64</v>
      </c>
      <c r="C136" s="13" t="s">
        <v>480</v>
      </c>
      <c r="D136" s="64">
        <f t="shared" si="20"/>
        <v>2688000</v>
      </c>
      <c r="E136" s="64">
        <f>'11_Ост_П_ППР'!E182*'12_Ост_П_Обор_ПИР'!$E$72</f>
        <v>0</v>
      </c>
      <c r="F136" s="64">
        <f>'11_Ост_П_ППР'!F182*'12_Ост_П_Обор_ПИР'!$E$72</f>
        <v>840000</v>
      </c>
      <c r="G136" s="64">
        <f>'11_Ост_П_ППР'!G182*'12_Ост_П_Обор_ПИР'!$E$72</f>
        <v>1120000</v>
      </c>
      <c r="H136" s="64">
        <f>'11_Ост_П_ППР'!H182*'12_Ост_П_Обор_ПИР'!$E$72</f>
        <v>728000</v>
      </c>
      <c r="I136" s="64">
        <f>'11_Ост_П_ППР'!I182*'12_Ост_П_Обор_ПИР'!$E$72</f>
        <v>0</v>
      </c>
      <c r="J136" s="64">
        <f>'11_Ост_П_ППР'!J182*'12_Ост_П_Обор_ПИР'!$E$72</f>
        <v>0</v>
      </c>
      <c r="K136" s="64">
        <f>'11_Ост_П_ППР'!K182*'12_Ост_П_Обор_ПИР'!$E$72</f>
        <v>0</v>
      </c>
      <c r="L136" s="64">
        <f>'11_Ост_П_ППР'!L182*'12_Ост_П_Обор_ПИР'!$E$72</f>
        <v>0</v>
      </c>
      <c r="M136" s="64">
        <f>'11_Ост_П_ППР'!M182*'12_Ост_П_Обор_ПИР'!$E$72</f>
        <v>0</v>
      </c>
      <c r="N136" s="64">
        <f>'11_Ост_П_ППР'!N182*'12_Ост_П_Обор_ПИР'!$E$72</f>
        <v>0</v>
      </c>
      <c r="O136" s="64">
        <f>'11_Ост_П_ППР'!O182*'12_Ост_П_Обор_ПИР'!$E$72</f>
        <v>0</v>
      </c>
      <c r="P136" s="64">
        <f>'11_Ост_П_ППР'!P182*'12_Ост_П_Обор_ПИР'!$E$72</f>
        <v>0</v>
      </c>
      <c r="Q136" s="64">
        <f>'11_Ост_П_ППР'!Q182*'12_Ост_П_Обор_ПИР'!$E$72</f>
        <v>0</v>
      </c>
      <c r="R136" s="64">
        <f>'11_Ост_П_ППР'!R182*'12_Ост_П_Обор_ПИР'!$E$72</f>
        <v>0</v>
      </c>
      <c r="S136" s="64">
        <f>'11_Ост_П_ППР'!S182*'12_Ост_П_Обор_ПИР'!$E$72</f>
        <v>0</v>
      </c>
      <c r="T136" s="64">
        <f>'11_Ост_П_ППР'!T182*'12_Ост_П_Обор_ПИР'!$E$72</f>
        <v>0</v>
      </c>
      <c r="U136" s="64">
        <f>'11_Ост_П_ППР'!U182*'12_Ост_П_Обор_ПИР'!$E$72</f>
        <v>0</v>
      </c>
      <c r="V136" s="64">
        <f>'11_Ост_П_ППР'!V182*'12_Ост_П_Обор_ПИР'!$E$72</f>
        <v>0</v>
      </c>
      <c r="W136" s="64">
        <f>'11_Ост_П_ППР'!W182*'12_Ост_П_Обор_ПИР'!$E$72</f>
        <v>0</v>
      </c>
      <c r="X136" s="64">
        <f>'11_Ост_П_ППР'!X182*'12_Ост_П_Обор_ПИР'!$E$72</f>
        <v>0</v>
      </c>
      <c r="Y136" s="64">
        <f>'11_Ост_П_ППР'!Y182*'12_Ост_П_Обор_ПИР'!$E$72</f>
        <v>0</v>
      </c>
      <c r="Z136" s="64">
        <f>'11_Ост_П_ППР'!Z182*'12_Ост_П_Обор_ПИР'!$E$72</f>
        <v>0</v>
      </c>
      <c r="AA136" s="64">
        <f>'11_Ост_П_ППР'!AA182*'12_Ост_П_Обор_ПИР'!$E$72</f>
        <v>0</v>
      </c>
      <c r="AB136" s="64">
        <f>'11_Ост_П_ППР'!AB182*'12_Ост_П_Обор_ПИР'!$E$72</f>
        <v>0</v>
      </c>
      <c r="AC136" s="64">
        <f>'11_Ост_П_ППР'!AC182*'12_Ост_П_Обор_ПИР'!$E$72</f>
        <v>0</v>
      </c>
      <c r="AD136" s="64">
        <f>'11_Ост_П_ППР'!AD182*'12_Ост_П_Обор_ПИР'!$E$72</f>
        <v>0</v>
      </c>
      <c r="AE136" s="64">
        <f>'11_Ост_П_ППР'!AE182*'12_Ост_П_Обор_ПИР'!$E$72</f>
        <v>0</v>
      </c>
      <c r="AF136" s="64">
        <f>'11_Ост_П_ППР'!AF182*'12_Ост_П_Обор_ПИР'!$E$72</f>
        <v>0</v>
      </c>
      <c r="AG136" s="64">
        <f>'11_Ост_П_ППР'!AG182*'12_Ост_П_Обор_ПИР'!$E$72</f>
        <v>0</v>
      </c>
      <c r="AH136" s="64">
        <f>'11_Ост_П_ППР'!AH182*'12_Ост_П_Обор_ПИР'!$E$72</f>
        <v>0</v>
      </c>
      <c r="AI136" s="64">
        <f>'11_Ост_П_ППР'!AI182*'12_Ост_П_Обор_ПИР'!$E$72</f>
        <v>0</v>
      </c>
      <c r="AJ136" s="64">
        <f>'11_Ост_П_ППР'!AJ182*'12_Ост_П_Обор_ПИР'!$E$72</f>
        <v>0</v>
      </c>
      <c r="AK136" s="64">
        <f>'11_Ост_П_ППР'!AK182*'12_Ост_П_Обор_ПИР'!$E$72</f>
        <v>0</v>
      </c>
      <c r="AL136" s="64">
        <f>'11_Ост_П_ППР'!AL182*'12_Ост_П_Обор_ПИР'!$E$72</f>
        <v>0</v>
      </c>
      <c r="AM136" s="64">
        <f>'11_Ост_П_ППР'!AM182*'12_Ост_П_Обор_ПИР'!$E$72</f>
        <v>0</v>
      </c>
      <c r="AN136" s="64">
        <f>'11_Ост_П_ППР'!AN182*'12_Ост_П_Обор_ПИР'!$E$72</f>
        <v>0</v>
      </c>
      <c r="AO136" s="64">
        <f>'11_Ост_П_ППР'!AO182*'12_Ост_П_Обор_ПИР'!$E$72</f>
        <v>0</v>
      </c>
      <c r="AP136" s="64">
        <f>'11_Ост_П_ППР'!AP182*'12_Ост_П_Обор_ПИР'!$E$72</f>
        <v>0</v>
      </c>
      <c r="AQ136" s="64">
        <f>'11_Ост_П_ППР'!AQ182*'12_Ост_П_Обор_ПИР'!$E$72</f>
        <v>0</v>
      </c>
      <c r="AR136" s="64">
        <f>'11_Ост_П_ППР'!AR182*'12_Ост_П_Обор_ПИР'!$E$72</f>
        <v>0</v>
      </c>
      <c r="AS136" s="64">
        <f>'11_Ост_П_ППР'!AS182*'12_Ост_П_Обор_ПИР'!$E$72</f>
        <v>0</v>
      </c>
      <c r="AT136" s="64">
        <f>'11_Ост_П_ППР'!AT182*'12_Ост_П_Обор_ПИР'!$E$72</f>
        <v>0</v>
      </c>
      <c r="AU136" s="64">
        <f>'11_Ост_П_ППР'!AU182*'12_Ост_П_Обор_ПИР'!$E$72</f>
        <v>0</v>
      </c>
      <c r="AV136" s="64">
        <f>'11_Ост_П_ППР'!AV182*'12_Ост_П_Обор_ПИР'!$E$72</f>
        <v>0</v>
      </c>
      <c r="AW136" s="64">
        <f>'11_Ост_П_ППР'!AW182*'12_Ост_П_Обор_ПИР'!$E$72</f>
        <v>0</v>
      </c>
      <c r="AX136" s="64">
        <f>'11_Ост_П_ППР'!AX182*'12_Ост_П_Обор_ПИР'!$E$72</f>
        <v>0</v>
      </c>
      <c r="AY136" s="64">
        <f>'11_Ост_П_ППР'!AY182*'12_Ост_П_Обор_ПИР'!$E$72</f>
        <v>0</v>
      </c>
      <c r="AZ136" s="64">
        <f>'11_Ост_П_ППР'!AZ182*'12_Ост_П_Обор_ПИР'!$E$72</f>
        <v>0</v>
      </c>
      <c r="BA136" s="64">
        <f>'11_Ост_П_ППР'!BA182*'12_Ост_П_Обор_ПИР'!$E$72</f>
        <v>0</v>
      </c>
      <c r="BB136" s="64">
        <f>'11_Ост_П_ППР'!BB182*'12_Ост_П_Обор_ПИР'!$E$72</f>
        <v>0</v>
      </c>
      <c r="BC136" s="64">
        <f>'11_Ост_П_ППР'!BC182*'12_Ост_П_Обор_ПИР'!$E$72</f>
        <v>0</v>
      </c>
      <c r="BD136" s="64">
        <f>'11_Ост_П_ППР'!BD182*'12_Ост_П_Обор_ПИР'!$E$72</f>
        <v>0</v>
      </c>
      <c r="BE136" s="64">
        <f>'11_Ост_П_ППР'!BE182*'12_Ост_П_Обор_ПИР'!$E$72</f>
        <v>0</v>
      </c>
      <c r="BF136" s="64">
        <f>'11_Ост_П_ППР'!BF182*'12_Ост_П_Обор_ПИР'!$E$72</f>
        <v>0</v>
      </c>
      <c r="BG136" s="64">
        <f>'11_Ост_П_ППР'!BG182*'12_Ост_П_Обор_ПИР'!$E$72</f>
        <v>0</v>
      </c>
      <c r="BH136" s="64">
        <f>'11_Ост_П_ППР'!BH182*'12_Ост_П_Обор_ПИР'!$E$72</f>
        <v>0</v>
      </c>
    </row>
    <row r="137" spans="2:60" s="6" customFormat="1" ht="15" x14ac:dyDescent="0.25">
      <c r="B137" s="14" t="s">
        <v>24</v>
      </c>
      <c r="C137" s="374" t="s">
        <v>481</v>
      </c>
      <c r="D137" s="62">
        <f t="shared" si="20"/>
        <v>21304260.48</v>
      </c>
      <c r="E137" s="62">
        <f>'11_Ост_П_ППР'!E183*'12_Ост_П_Обор_ПИР'!$D$91*'12_Ост_П_Обор_ПИР'!$E$15</f>
        <v>0</v>
      </c>
      <c r="F137" s="62">
        <f>'11_Ост_П_ППР'!F183*'12_Ост_П_Обор_ПИР'!$D$91*'12_Ост_П_Обор_ПИР'!$E$15</f>
        <v>0</v>
      </c>
      <c r="G137" s="62">
        <f>'11_Ост_П_ППР'!G183*'12_Ост_П_Обор_ПИР'!$D$91*'12_Ост_П_Обор_ПИР'!$E$15</f>
        <v>0</v>
      </c>
      <c r="H137" s="62">
        <f>'11_Ост_П_ППР'!H183*'12_Ост_П_Обор_ПИР'!$D$91*'12_Ост_П_Обор_ПИР'!$E$15</f>
        <v>0</v>
      </c>
      <c r="I137" s="62">
        <f>'11_Ост_П_ППР'!I183*'12_Ост_П_Обор_ПИР'!$D$91*'12_Ост_П_Обор_ПИР'!$E$15</f>
        <v>0</v>
      </c>
      <c r="J137" s="62">
        <f>'11_Ост_П_ППР'!J183*'12_Ост_П_Обор_ПИР'!$D$91*'12_Ост_П_Обор_ПИР'!$E$15</f>
        <v>0</v>
      </c>
      <c r="K137" s="62">
        <f>'11_Ост_П_ППР'!K183*'12_Ост_П_Обор_ПИР'!$D$91*'12_Ост_П_Обор_ПИР'!$E$15</f>
        <v>0</v>
      </c>
      <c r="L137" s="62">
        <f>'11_Ост_П_ППР'!L183*'12_Ост_П_Обор_ПИР'!$D$91*'12_Ост_П_Обор_ПИР'!$E$15</f>
        <v>0</v>
      </c>
      <c r="M137" s="62">
        <f>'11_Ост_П_ППР'!M183*'12_Ост_П_Обор_ПИР'!$D$91*'12_Ост_П_Обор_ПИР'!$E$15</f>
        <v>0</v>
      </c>
      <c r="N137" s="62">
        <f>'11_Ост_П_ППР'!N183*'12_Ост_П_Обор_ПИР'!$D$91*'12_Ост_П_Обор_ПИР'!$E$15</f>
        <v>0</v>
      </c>
      <c r="O137" s="62">
        <f>'11_Ост_П_ППР'!O183*'12_Ост_П_Обор_ПИР'!$D$91*'12_Ост_П_Обор_ПИР'!$E$15</f>
        <v>0</v>
      </c>
      <c r="P137" s="62">
        <f>'11_Ост_П_ППР'!P183*'12_Ост_П_Обор_ПИР'!$D$91*'12_Ост_П_Обор_ПИР'!$E$15</f>
        <v>0</v>
      </c>
      <c r="Q137" s="62">
        <f>'11_Ост_П_ППР'!Q183*'12_Ост_П_Обор_ПИР'!$D$91*'12_Ост_П_Обор_ПИР'!$E$15</f>
        <v>0</v>
      </c>
      <c r="R137" s="62">
        <f>'11_Ост_П_ППР'!R183*'12_Ост_П_Обор_ПИР'!$D$91*'12_Ост_П_Обор_ПИР'!$E$15</f>
        <v>0</v>
      </c>
      <c r="S137" s="62">
        <f>'11_Ост_П_ППР'!S183*'12_Ост_П_Обор_ПИР'!$D$91*'12_Ост_П_Обор_ПИР'!$E$15</f>
        <v>0</v>
      </c>
      <c r="T137" s="62">
        <f>'11_Ост_П_ППР'!T183*'12_Ост_П_Обор_ПИР'!$D$91*'12_Ост_П_Обор_ПИР'!$E$15</f>
        <v>0</v>
      </c>
      <c r="U137" s="62">
        <f>'11_Ост_П_ППР'!U183*'12_Ост_П_Обор_ПИР'!$D$91*'12_Ост_П_Обор_ПИР'!$E$15</f>
        <v>0</v>
      </c>
      <c r="V137" s="62">
        <f>'11_Ост_П_ППР'!V183*'12_Ост_П_Обор_ПИР'!$D$91*'12_Ост_П_Обор_ПИР'!$E$15</f>
        <v>0</v>
      </c>
      <c r="W137" s="62">
        <f>'11_Ост_П_ППР'!W183*'12_Ост_П_Обор_ПИР'!$D$91*'12_Ост_П_Обор_ПИР'!$E$15</f>
        <v>0</v>
      </c>
      <c r="X137" s="62">
        <f>'11_Ост_П_ППР'!X183*'12_Ост_П_Обор_ПИР'!$D$91*'12_Ост_П_Обор_ПИР'!$E$15</f>
        <v>7989097.6799999997</v>
      </c>
      <c r="Y137" s="62">
        <f>'11_Ост_П_ППР'!Y183*'12_Ост_П_Обор_ПИР'!$D$91*'12_Ост_П_Обор_ПИР'!$E$15</f>
        <v>0</v>
      </c>
      <c r="Z137" s="62">
        <f>'11_Ост_П_ППР'!Z183*'12_Ост_П_Обор_ПИР'!$D$91*'12_Ост_П_Обор_ПИР'!$E$15</f>
        <v>0</v>
      </c>
      <c r="AA137" s="62">
        <f>'11_Ост_П_ППР'!AA183*'12_Ост_П_Обор_ПИР'!$D$91*'12_Ост_П_Обор_ПИР'!$E$15</f>
        <v>7101420.1600000001</v>
      </c>
      <c r="AB137" s="62">
        <f>'11_Ост_П_ППР'!AB183*'12_Ост_П_Обор_ПИР'!$D$91*'12_Ост_П_Обор_ПИР'!$E$15</f>
        <v>0</v>
      </c>
      <c r="AC137" s="62">
        <f>'11_Ост_П_ППР'!AC183*'12_Ост_П_Обор_ПИР'!$D$91*'12_Ост_П_Обор_ПИР'!$E$15</f>
        <v>6213742.6399999997</v>
      </c>
      <c r="AD137" s="62">
        <f>'11_Ост_П_ППР'!AD183*'12_Ост_П_Обор_ПИР'!$D$91*'12_Ост_П_Обор_ПИР'!$E$15</f>
        <v>0</v>
      </c>
      <c r="AE137" s="62">
        <f>'11_Ост_П_ППР'!AE183*'12_Ост_П_Обор_ПИР'!$D$91*'12_Ост_П_Обор_ПИР'!$E$15</f>
        <v>0</v>
      </c>
      <c r="AF137" s="62">
        <f>'11_Ост_П_ППР'!AF183*'12_Ост_П_Обор_ПИР'!$D$91*'12_Ост_П_Обор_ПИР'!$E$15</f>
        <v>0</v>
      </c>
      <c r="AG137" s="62">
        <f>'11_Ост_П_ППР'!AG183*'12_Ост_П_Обор_ПИР'!$D$91*'12_Ост_П_Обор_ПИР'!$E$15</f>
        <v>0</v>
      </c>
      <c r="AH137" s="62">
        <f>'11_Ост_П_ППР'!AH183*'12_Ост_П_Обор_ПИР'!$D$91*'12_Ост_П_Обор_ПИР'!$E$15</f>
        <v>0</v>
      </c>
      <c r="AI137" s="62">
        <f>'11_Ост_П_ППР'!AI183*'12_Ост_П_Обор_ПИР'!$D$91*'12_Ост_П_Обор_ПИР'!$E$15</f>
        <v>0</v>
      </c>
      <c r="AJ137" s="62">
        <f>'11_Ост_П_ППР'!AJ183*'12_Ост_П_Обор_ПИР'!$D$91*'12_Ост_П_Обор_ПИР'!$E$15</f>
        <v>0</v>
      </c>
      <c r="AK137" s="62">
        <f>'11_Ост_П_ППР'!AK183*'12_Ост_П_Обор_ПИР'!$D$91*'12_Ост_П_Обор_ПИР'!$E$15</f>
        <v>0</v>
      </c>
      <c r="AL137" s="62">
        <f>'11_Ост_П_ППР'!AL183*'12_Ост_П_Обор_ПИР'!$D$91*'12_Ост_П_Обор_ПИР'!$E$15</f>
        <v>0</v>
      </c>
      <c r="AM137" s="62">
        <f>'11_Ост_П_ППР'!AM183*'12_Ост_П_Обор_ПИР'!$D$91*'12_Ост_П_Обор_ПИР'!$E$15</f>
        <v>0</v>
      </c>
      <c r="AN137" s="62">
        <f>'11_Ост_П_ППР'!AN183*'12_Ост_П_Обор_ПИР'!$D$91*'12_Ост_П_Обор_ПИР'!$E$15</f>
        <v>0</v>
      </c>
      <c r="AO137" s="62">
        <f>'11_Ост_П_ППР'!AO183*'12_Ост_П_Обор_ПИР'!$D$91*'12_Ост_П_Обор_ПИР'!$E$15</f>
        <v>0</v>
      </c>
      <c r="AP137" s="62">
        <f>'11_Ост_П_ППР'!AP183*'12_Ост_П_Обор_ПИР'!$D$91*'12_Ост_П_Обор_ПИР'!$E$15</f>
        <v>0</v>
      </c>
      <c r="AQ137" s="62">
        <f>'11_Ост_П_ППР'!AQ183*'12_Ост_П_Обор_ПИР'!$D$91*'12_Ост_П_Обор_ПИР'!$E$15</f>
        <v>0</v>
      </c>
      <c r="AR137" s="62">
        <f>'11_Ост_П_ППР'!AR183*'12_Ост_П_Обор_ПИР'!$D$91*'12_Ост_П_Обор_ПИР'!$E$15</f>
        <v>0</v>
      </c>
      <c r="AS137" s="62">
        <f>'11_Ост_П_ППР'!AS183*'12_Ост_П_Обор_ПИР'!$D$91*'12_Ост_П_Обор_ПИР'!$E$15</f>
        <v>0</v>
      </c>
      <c r="AT137" s="62">
        <f>'11_Ост_П_ППР'!AT183*'12_Ост_П_Обор_ПИР'!$D$91*'12_Ост_П_Обор_ПИР'!$E$15</f>
        <v>0</v>
      </c>
      <c r="AU137" s="62">
        <f>'11_Ост_П_ППР'!AU183*'12_Ост_П_Обор_ПИР'!$D$91*'12_Ост_П_Обор_ПИР'!$E$15</f>
        <v>0</v>
      </c>
      <c r="AV137" s="62">
        <f>'11_Ост_П_ППР'!AV183*'12_Ост_П_Обор_ПИР'!$D$91*'12_Ост_П_Обор_ПИР'!$E$15</f>
        <v>0</v>
      </c>
      <c r="AW137" s="62">
        <f>'11_Ост_П_ППР'!AW183*'12_Ост_П_Обор_ПИР'!$D$91*'12_Ост_П_Обор_ПИР'!$E$15</f>
        <v>0</v>
      </c>
      <c r="AX137" s="62">
        <f>'11_Ост_П_ППР'!AX183*'12_Ост_П_Обор_ПИР'!$D$91*'12_Ост_П_Обор_ПИР'!$E$15</f>
        <v>0</v>
      </c>
      <c r="AY137" s="62">
        <f>'11_Ост_П_ППР'!AY183*'12_Ост_П_Обор_ПИР'!$D$91*'12_Ост_П_Обор_ПИР'!$E$15</f>
        <v>0</v>
      </c>
      <c r="AZ137" s="62">
        <f>'11_Ост_П_ППР'!AZ183*'12_Ост_П_Обор_ПИР'!$D$91*'12_Ост_П_Обор_ПИР'!$E$15</f>
        <v>0</v>
      </c>
      <c r="BA137" s="62">
        <f>'11_Ост_П_ППР'!BA183*'12_Ост_П_Обор_ПИР'!$D$91*'12_Ост_П_Обор_ПИР'!$E$15</f>
        <v>0</v>
      </c>
      <c r="BB137" s="62">
        <f>'11_Ост_П_ППР'!BB183*'12_Ост_П_Обор_ПИР'!$D$91*'12_Ост_П_Обор_ПИР'!$E$15</f>
        <v>0</v>
      </c>
      <c r="BC137" s="62">
        <f>'11_Ост_П_ППР'!BC183*'12_Ост_П_Обор_ПИР'!$D$91*'12_Ост_П_Обор_ПИР'!$E$15</f>
        <v>0</v>
      </c>
      <c r="BD137" s="62">
        <f>'11_Ост_П_ППР'!BD183*'12_Ост_П_Обор_ПИР'!$D$91*'12_Ост_П_Обор_ПИР'!$E$15</f>
        <v>0</v>
      </c>
      <c r="BE137" s="62">
        <f>'11_Ост_П_ППР'!BE183*'12_Ост_П_Обор_ПИР'!$D$91*'12_Ост_П_Обор_ПИР'!$E$15</f>
        <v>0</v>
      </c>
      <c r="BF137" s="62">
        <f>'11_Ост_П_ППР'!BF183*'12_Ост_П_Обор_ПИР'!$D$91*'12_Ост_П_Обор_ПИР'!$E$15</f>
        <v>0</v>
      </c>
      <c r="BG137" s="62">
        <f>'11_Ост_П_ППР'!BG183*'12_Ост_П_Обор_ПИР'!$D$91*'12_Ост_П_Обор_ПИР'!$E$15</f>
        <v>0</v>
      </c>
      <c r="BH137" s="62">
        <f>'11_Ост_П_ППР'!BH183*'12_Ост_П_Обор_ПИР'!$D$91*'12_Ост_П_Обор_ПИР'!$E$15</f>
        <v>0</v>
      </c>
    </row>
    <row r="138" spans="2:60" s="6" customFormat="1" ht="15" hidden="1" x14ac:dyDescent="0.25">
      <c r="B138" s="11"/>
      <c r="C138" s="12"/>
      <c r="D138" s="64">
        <f t="shared" si="20"/>
        <v>0</v>
      </c>
      <c r="E138" s="65">
        <f>'11_Ост_П_ППР'!E190*'12_Ост_П_Обор_ПИР'!$E$11 *'12_Ост_П_Обор_ПИР'!$D$91</f>
        <v>0</v>
      </c>
      <c r="F138" s="65">
        <f>'11_Ост_П_ППР'!F190*'12_Ост_П_Обор_ПИР'!$E$11 *'12_Ост_П_Обор_ПИР'!$D$91</f>
        <v>0</v>
      </c>
      <c r="G138" s="65">
        <f>'11_Ост_П_ППР'!G190*'12_Ост_П_Обор_ПИР'!$E$11 *'12_Ост_П_Обор_ПИР'!$D$91</f>
        <v>0</v>
      </c>
      <c r="H138" s="65">
        <f>'11_Ост_П_ППР'!H190*'12_Ост_П_Обор_ПИР'!$E$11 *'12_Ост_П_Обор_ПИР'!$D$91</f>
        <v>0</v>
      </c>
      <c r="I138" s="65">
        <f>'11_Ост_П_ППР'!I190*'12_Ост_П_Обор_ПИР'!$E$11 *'12_Ост_П_Обор_ПИР'!$D$91</f>
        <v>0</v>
      </c>
      <c r="J138" s="65">
        <f>'11_Ост_П_ППР'!J190*'12_Ост_П_Обор_ПИР'!$E$11 *'12_Ост_П_Обор_ПИР'!$D$91</f>
        <v>0</v>
      </c>
      <c r="K138" s="65">
        <f>'11_Ост_П_ППР'!K190*'12_Ост_П_Обор_ПИР'!$E$11 *'12_Ост_П_Обор_ПИР'!$D$91</f>
        <v>0</v>
      </c>
      <c r="L138" s="65">
        <f>'11_Ост_П_ППР'!L190*'12_Ост_П_Обор_ПИР'!$E$11 *'12_Ост_П_Обор_ПИР'!$D$91</f>
        <v>0</v>
      </c>
      <c r="M138" s="65">
        <f>'11_Ост_П_ППР'!M190*'12_Ост_П_Обор_ПИР'!$E$11 *'12_Ост_П_Обор_ПИР'!$D$91</f>
        <v>0</v>
      </c>
      <c r="N138" s="65">
        <f>'11_Ост_П_ППР'!N190*'12_Ост_П_Обор_ПИР'!$E$11 *'12_Ост_П_Обор_ПИР'!$D$91</f>
        <v>0</v>
      </c>
      <c r="O138" s="65">
        <f>'11_Ост_П_ППР'!O190*'12_Ост_П_Обор_ПИР'!$E$11 *'12_Ост_П_Обор_ПИР'!$D$91</f>
        <v>0</v>
      </c>
      <c r="P138" s="65">
        <f>'11_Ост_П_ППР'!P190*'12_Ост_П_Обор_ПИР'!$E$11 *'12_Ост_П_Обор_ПИР'!$D$91</f>
        <v>0</v>
      </c>
      <c r="Q138" s="65">
        <f>'11_Ост_П_ППР'!Q190*'12_Ост_П_Обор_ПИР'!$E$11 *'12_Ост_П_Обор_ПИР'!$D$91</f>
        <v>0</v>
      </c>
      <c r="R138" s="65">
        <f>'11_Ост_П_ППР'!R190*'12_Ост_П_Обор_ПИР'!$E$11 *'12_Ост_П_Обор_ПИР'!$D$91</f>
        <v>0</v>
      </c>
      <c r="S138" s="65">
        <f>'11_Ост_П_ППР'!S190*'12_Ост_П_Обор_ПИР'!$E$11 *'12_Ост_П_Обор_ПИР'!$D$91</f>
        <v>0</v>
      </c>
      <c r="T138" s="65">
        <f>'11_Ост_П_ППР'!T190*'12_Ост_П_Обор_ПИР'!$E$11 *'12_Ост_П_Обор_ПИР'!$D$91</f>
        <v>0</v>
      </c>
      <c r="U138" s="65">
        <f>'11_Ост_П_ППР'!U190*'12_Ост_П_Обор_ПИР'!$E$11 *'12_Ост_П_Обор_ПИР'!$D$91</f>
        <v>0</v>
      </c>
      <c r="V138" s="65">
        <f>'11_Ост_П_ППР'!V190*'12_Ост_П_Обор_ПИР'!$E$11 *'12_Ост_П_Обор_ПИР'!$D$91</f>
        <v>0</v>
      </c>
      <c r="W138" s="65">
        <f>'11_Ост_П_ППР'!W190*'12_Ост_П_Обор_ПИР'!$E$11 *'12_Ост_П_Обор_ПИР'!$D$91</f>
        <v>0</v>
      </c>
      <c r="X138" s="65">
        <f>'11_Ост_П_ППР'!X190*'12_Ост_П_Обор_ПИР'!$E$11 *'12_Ост_П_Обор_ПИР'!$D$91</f>
        <v>0</v>
      </c>
      <c r="Y138" s="65">
        <f>'11_Ост_П_ППР'!Y190*'12_Ост_П_Обор_ПИР'!$E$11 *'12_Ост_П_Обор_ПИР'!$D$91</f>
        <v>0</v>
      </c>
      <c r="Z138" s="65">
        <f>'11_Ост_П_ППР'!Z190*'12_Ост_П_Обор_ПИР'!$E$11 *'12_Ост_П_Обор_ПИР'!$D$91</f>
        <v>0</v>
      </c>
      <c r="AA138" s="65">
        <f>'11_Ост_П_ППР'!AA190*'12_Ост_П_Обор_ПИР'!$E$11 *'12_Ост_П_Обор_ПИР'!$D$91</f>
        <v>0</v>
      </c>
      <c r="AB138" s="65">
        <f>'11_Ост_П_ППР'!AB190*'12_Ост_П_Обор_ПИР'!$E$11 *'12_Ост_П_Обор_ПИР'!$D$91</f>
        <v>0</v>
      </c>
      <c r="AC138" s="65">
        <f>'11_Ост_П_ППР'!AC190*'12_Ост_П_Обор_ПИР'!$E$11 *'12_Ост_П_Обор_ПИР'!$D$91</f>
        <v>0</v>
      </c>
      <c r="AD138" s="65">
        <f>'11_Ост_П_ППР'!AD190*'12_Ост_П_Обор_ПИР'!$E$11 *'12_Ост_П_Обор_ПИР'!$D$91</f>
        <v>0</v>
      </c>
      <c r="AE138" s="65">
        <f>'11_Ост_П_ППР'!AE190*'12_Ост_П_Обор_ПИР'!$E$11 *'12_Ост_П_Обор_ПИР'!$D$91</f>
        <v>0</v>
      </c>
      <c r="AF138" s="65">
        <f>'11_Ост_П_ППР'!AF190*'12_Ост_П_Обор_ПИР'!$E$11 *'12_Ост_П_Обор_ПИР'!$D$91</f>
        <v>0</v>
      </c>
      <c r="AG138" s="65">
        <f>'11_Ост_П_ППР'!AG190*'12_Ост_П_Обор_ПИР'!$E$11 *'12_Ост_П_Обор_ПИР'!$D$91</f>
        <v>0</v>
      </c>
      <c r="AH138" s="65">
        <f>'11_Ост_П_ППР'!AH190*'12_Ост_П_Обор_ПИР'!$E$11 *'12_Ост_П_Обор_ПИР'!$D$91</f>
        <v>0</v>
      </c>
      <c r="AI138" s="65">
        <f>'11_Ост_П_ППР'!AI190*'12_Ост_П_Обор_ПИР'!$E$11 *'12_Ост_П_Обор_ПИР'!$D$91</f>
        <v>0</v>
      </c>
      <c r="AJ138" s="65">
        <f>'11_Ост_П_ППР'!AJ190*'12_Ост_П_Обор_ПИР'!$E$11 *'12_Ост_П_Обор_ПИР'!$D$91</f>
        <v>0</v>
      </c>
      <c r="AK138" s="65">
        <f>'11_Ост_П_ППР'!AK190*'12_Ост_П_Обор_ПИР'!$E$11 *'12_Ост_П_Обор_ПИР'!$D$91</f>
        <v>0</v>
      </c>
      <c r="AL138" s="65">
        <f>'11_Ост_П_ППР'!AL190*'12_Ост_П_Обор_ПИР'!$E$11 *'12_Ост_П_Обор_ПИР'!$D$91</f>
        <v>0</v>
      </c>
      <c r="AM138" s="65">
        <f>'11_Ост_П_ППР'!AM190*'12_Ост_П_Обор_ПИР'!$E$11 *'12_Ост_П_Обор_ПИР'!$D$91</f>
        <v>0</v>
      </c>
      <c r="AN138" s="65">
        <f>'11_Ост_П_ППР'!AN190*'12_Ост_П_Обор_ПИР'!$E$11 *'12_Ост_П_Обор_ПИР'!$D$91</f>
        <v>0</v>
      </c>
      <c r="AO138" s="65">
        <f>'11_Ост_П_ППР'!AO190*'12_Ост_П_Обор_ПИР'!$E$11 *'12_Ост_П_Обор_ПИР'!$D$91</f>
        <v>0</v>
      </c>
      <c r="AP138" s="65">
        <f>'11_Ост_П_ППР'!AP190*'12_Ост_П_Обор_ПИР'!$E$11 *'12_Ост_П_Обор_ПИР'!$D$91</f>
        <v>0</v>
      </c>
      <c r="AQ138" s="65">
        <f>'11_Ост_П_ППР'!AQ190*'12_Ост_П_Обор_ПИР'!$E$11 *'12_Ост_П_Обор_ПИР'!$D$91</f>
        <v>0</v>
      </c>
      <c r="AR138" s="65">
        <f>'11_Ост_П_ППР'!AR190*'12_Ост_П_Обор_ПИР'!$E$11 *'12_Ост_П_Обор_ПИР'!$D$91</f>
        <v>0</v>
      </c>
      <c r="AS138" s="65">
        <f>'11_Ост_П_ППР'!AS190*'12_Ост_П_Обор_ПИР'!$E$11 *'12_Ост_П_Обор_ПИР'!$D$91</f>
        <v>0</v>
      </c>
      <c r="AT138" s="65">
        <f>'11_Ост_П_ППР'!AT190*'12_Ост_П_Обор_ПИР'!$E$11 *'12_Ост_П_Обор_ПИР'!$D$91</f>
        <v>0</v>
      </c>
      <c r="AU138" s="65">
        <f>'11_Ост_П_ППР'!AU190*'12_Ост_П_Обор_ПИР'!$E$11 *'12_Ост_П_Обор_ПИР'!$D$91</f>
        <v>0</v>
      </c>
      <c r="AV138" s="65">
        <f>'11_Ост_П_ППР'!AV190*'12_Ост_П_Обор_ПИР'!$E$11 *'12_Ост_П_Обор_ПИР'!$D$91</f>
        <v>0</v>
      </c>
      <c r="AW138" s="65">
        <f>'11_Ост_П_ППР'!AW190*'12_Ост_П_Обор_ПИР'!$E$11 *'12_Ост_П_Обор_ПИР'!$D$91</f>
        <v>0</v>
      </c>
      <c r="AX138" s="65">
        <f>'11_Ост_П_ППР'!AX190*'12_Ост_П_Обор_ПИР'!$E$11 *'12_Ост_П_Обор_ПИР'!$D$91</f>
        <v>0</v>
      </c>
      <c r="AY138" s="65">
        <f>'11_Ост_П_ППР'!AY190*'12_Ост_П_Обор_ПИР'!$E$11 *'12_Ост_П_Обор_ПИР'!$D$91</f>
        <v>0</v>
      </c>
      <c r="AZ138" s="65">
        <f>'11_Ост_П_ППР'!AZ190*'12_Ост_П_Обор_ПИР'!$E$11 *'12_Ост_П_Обор_ПИР'!$D$91</f>
        <v>0</v>
      </c>
      <c r="BA138" s="65">
        <f>'11_Ост_П_ППР'!BA190*'12_Ост_П_Обор_ПИР'!$E$11 *'12_Ост_П_Обор_ПИР'!$D$91</f>
        <v>0</v>
      </c>
      <c r="BB138" s="65">
        <f>'11_Ост_П_ППР'!BB190*'12_Ост_П_Обор_ПИР'!$E$11 *'12_Ост_П_Обор_ПИР'!$D$91</f>
        <v>0</v>
      </c>
      <c r="BC138" s="65">
        <f>'11_Ост_П_ППР'!BC190*'12_Ост_П_Обор_ПИР'!$E$11 *'12_Ост_П_Обор_ПИР'!$D$91</f>
        <v>0</v>
      </c>
      <c r="BD138" s="65">
        <f>'11_Ост_П_ППР'!BD190*'12_Ост_П_Обор_ПИР'!$E$11 *'12_Ост_П_Обор_ПИР'!$D$91</f>
        <v>0</v>
      </c>
      <c r="BE138" s="65">
        <f>'11_Ост_П_ППР'!BE190*'12_Ост_П_Обор_ПИР'!$E$11 *'12_Ост_П_Обор_ПИР'!$D$91</f>
        <v>0</v>
      </c>
      <c r="BF138" s="65">
        <f>'11_Ост_П_ППР'!BF190*'12_Ост_П_Обор_ПИР'!$E$11 *'12_Ост_П_Обор_ПИР'!$D$91</f>
        <v>0</v>
      </c>
      <c r="BG138" s="65">
        <f>'11_Ост_П_ППР'!BG190*'12_Ост_П_Обор_ПИР'!$E$11 *'12_Ост_П_Обор_ПИР'!$D$91</f>
        <v>0</v>
      </c>
      <c r="BH138" s="65">
        <f>'11_Ост_П_ППР'!BH190*'12_Ост_П_Обор_ПИР'!$E$11 *'12_Ост_П_Обор_ПИР'!$D$91</f>
        <v>0</v>
      </c>
    </row>
    <row r="139" spans="2:60" s="6" customFormat="1" ht="15" x14ac:dyDescent="0.25">
      <c r="B139" s="14" t="s">
        <v>25</v>
      </c>
      <c r="C139" s="374" t="s">
        <v>482</v>
      </c>
      <c r="D139" s="62">
        <f t="shared" si="20"/>
        <v>23412494.59</v>
      </c>
      <c r="E139" s="62">
        <f>'11_Ост_П_ППР'!E191*'12_Ост_П_Обор_ПИР'!$D$93*'12_Ост_П_Обор_ПИР'!$E$15</f>
        <v>0</v>
      </c>
      <c r="F139" s="62">
        <f>'11_Ост_П_ППР'!F191*'12_Ост_П_Обор_ПИР'!$D$93*'12_Ост_П_Обор_ПИР'!$E$15</f>
        <v>0</v>
      </c>
      <c r="G139" s="62">
        <f>'11_Ост_П_ППР'!G191*'12_Ост_П_Обор_ПИР'!$D$93*'12_Ост_П_Обор_ПИР'!$E$15</f>
        <v>0</v>
      </c>
      <c r="H139" s="62">
        <f>'11_Ост_П_ППР'!H191*'12_Ост_П_Обор_ПИР'!$D$93*'12_Ост_П_Обор_ПИР'!$E$15</f>
        <v>554798.44999999995</v>
      </c>
      <c r="I139" s="62">
        <f>'11_Ост_П_ППР'!I191*'12_Ост_П_Обор_ПИР'!$D$93*'12_Ост_П_Обор_ПИР'!$E$15</f>
        <v>1553435.66</v>
      </c>
      <c r="J139" s="62">
        <f>'11_Ост_П_ППР'!J191*'12_Ост_П_Обор_ПИР'!$D$93*'12_Ост_П_Обор_ПИР'!$E$15</f>
        <v>0</v>
      </c>
      <c r="K139" s="62">
        <f>'11_Ост_П_ППР'!K191*'12_Ост_П_Обор_ПИР'!$D$93*'12_Ост_П_Обор_ПИР'!$E$15</f>
        <v>0</v>
      </c>
      <c r="L139" s="62">
        <f>'11_Ост_П_ППР'!L191*'12_Ост_П_Обор_ПИР'!$D$93*'12_Ост_П_Обор_ПИР'!$E$15</f>
        <v>1109596.8999999999</v>
      </c>
      <c r="M139" s="62">
        <f>'11_Ост_П_ППР'!M191*'12_Ост_П_Обор_ПИР'!$D$93*'12_Ост_П_Обор_ПИР'!$E$15</f>
        <v>1553435.66</v>
      </c>
      <c r="N139" s="62">
        <f>'11_Ост_П_ППР'!N191*'12_Ост_П_Обор_ПИР'!$D$93*'12_Ост_П_Обор_ПИР'!$E$15</f>
        <v>0</v>
      </c>
      <c r="O139" s="62">
        <f>'11_Ост_П_ППР'!O191*'12_Ост_П_Обор_ПИР'!$D$93*'12_Ост_П_Обор_ПИР'!$E$15</f>
        <v>0</v>
      </c>
      <c r="P139" s="62">
        <f>'11_Ост_П_ППР'!P191*'12_Ост_П_Обор_ПИР'!$D$93*'12_Ост_П_Обор_ПИР'!$E$15</f>
        <v>1109596.8999999999</v>
      </c>
      <c r="Q139" s="62">
        <f>'11_Ост_П_ППР'!Q191*'12_Ост_П_Обор_ПИР'!$D$93*'12_Ост_П_Обор_ПИР'!$E$15</f>
        <v>1553435.66</v>
      </c>
      <c r="R139" s="62">
        <f>'11_Ост_П_ППР'!R191*'12_Ост_П_Обор_ПИР'!$D$93*'12_Ост_П_Обор_ПИР'!$E$15</f>
        <v>0</v>
      </c>
      <c r="S139" s="62">
        <f>'11_Ост_П_ППР'!S191*'12_Ост_П_Обор_ПИР'!$D$93*'12_Ост_П_Обор_ПИР'!$E$15</f>
        <v>0</v>
      </c>
      <c r="T139" s="62">
        <f>'11_Ост_П_ППР'!T191*'12_Ост_П_Обор_ПИР'!$D$93*'12_Ост_П_Обор_ПИР'!$E$15</f>
        <v>1109596.8999999999</v>
      </c>
      <c r="U139" s="62">
        <f>'11_Ост_П_ППР'!U191*'12_Ост_П_Обор_ПИР'!$D$93*'12_Ост_П_Обор_ПИР'!$E$15</f>
        <v>1553435.66</v>
      </c>
      <c r="V139" s="62">
        <f>'11_Ост_П_ППР'!V191*'12_Ост_П_Обор_ПИР'!$D$93*'12_Ост_П_Обор_ПИР'!$E$15</f>
        <v>0</v>
      </c>
      <c r="W139" s="62">
        <f>'11_Ост_П_ППР'!W191*'12_Ост_П_Обор_ПИР'!$D$93*'12_Ост_П_Обор_ПИР'!$E$15</f>
        <v>0</v>
      </c>
      <c r="X139" s="62">
        <f>'11_Ост_П_ППР'!X191*'12_Ост_П_Обор_ПИР'!$D$93*'12_Ост_П_Обор_ПИР'!$E$15</f>
        <v>110959.69</v>
      </c>
      <c r="Y139" s="62">
        <f>'11_Ост_П_ППР'!Y191*'12_Ост_П_Обор_ПИР'!$D$93*'12_Ост_П_Обор_ПИР'!$E$15</f>
        <v>1553435.66</v>
      </c>
      <c r="Z139" s="62">
        <f>'11_Ост_П_ППР'!Z191*'12_Ост_П_Обор_ПИР'!$D$93*'12_Ост_П_Обор_ПИР'!$E$15</f>
        <v>0</v>
      </c>
      <c r="AA139" s="62">
        <f>'11_Ост_П_ППР'!AA191*'12_Ост_П_Обор_ПИР'!$D$93*'12_Ост_П_Обор_ПИР'!$E$15</f>
        <v>0</v>
      </c>
      <c r="AB139" s="62">
        <f>'11_Ост_П_ППР'!AB191*'12_Ост_П_Обор_ПИР'!$D$93*'12_Ост_П_Обор_ПИР'!$E$15</f>
        <v>221919.38</v>
      </c>
      <c r="AC139" s="62">
        <f>'11_Ост_П_ППР'!AC191*'12_Ост_П_Обор_ПИР'!$D$93*'12_Ост_П_Обор_ПИР'!$E$15</f>
        <v>776717.83</v>
      </c>
      <c r="AD139" s="62">
        <f>'11_Ост_П_ППР'!AD191*'12_Ост_П_Обор_ПИР'!$D$93*'12_Ост_П_Обор_ПИР'!$E$15</f>
        <v>0</v>
      </c>
      <c r="AE139" s="62">
        <f>'11_Ост_П_ППР'!AE191*'12_Ост_П_Обор_ПИР'!$D$93*'12_Ост_П_Обор_ПИР'!$E$15</f>
        <v>0</v>
      </c>
      <c r="AF139" s="62">
        <f>'11_Ост_П_ППР'!AF191*'12_Ост_П_Обор_ПИР'!$D$93*'12_Ост_П_Обор_ПИР'!$E$15</f>
        <v>1109596.8999999999</v>
      </c>
      <c r="AG139" s="62">
        <f>'11_Ост_П_ППР'!AG191*'12_Ост_П_Обор_ПИР'!$D$93*'12_Ост_П_Обор_ПИР'!$E$15</f>
        <v>1553435.66</v>
      </c>
      <c r="AH139" s="62">
        <f>'11_Ост_П_ППР'!AH191*'12_Ост_П_Обор_ПИР'!$D$93*'12_Ост_П_Обор_ПИР'!$E$15</f>
        <v>0</v>
      </c>
      <c r="AI139" s="62">
        <f>'11_Ост_П_ППР'!AI191*'12_Ост_П_Обор_ПИР'!$D$93*'12_Ост_П_Обор_ПИР'!$E$15</f>
        <v>0</v>
      </c>
      <c r="AJ139" s="62">
        <f>'11_Ост_П_ППР'!AJ191*'12_Ост_П_Обор_ПИР'!$D$93*'12_Ост_П_Обор_ПИР'!$E$15</f>
        <v>1109596.8999999999</v>
      </c>
      <c r="AK139" s="62">
        <f>'11_Ост_П_ППР'!AK191*'12_Ост_П_Обор_ПИР'!$D$93*'12_Ост_П_Обор_ПИР'!$E$15</f>
        <v>1553435.66</v>
      </c>
      <c r="AL139" s="62">
        <f>'11_Ост_П_ППР'!AL191*'12_Ост_П_Обор_ПИР'!$D$93*'12_Ост_П_Обор_ПИР'!$E$15</f>
        <v>0</v>
      </c>
      <c r="AM139" s="62">
        <f>'11_Ост_П_ППР'!AM191*'12_Ост_П_Обор_ПИР'!$D$93*'12_Ост_П_Обор_ПИР'!$E$15</f>
        <v>0</v>
      </c>
      <c r="AN139" s="62">
        <f>'11_Ост_П_ППР'!AN191*'12_Ост_П_Обор_ПИР'!$D$93*'12_Ост_П_Обор_ПИР'!$E$15</f>
        <v>1109596.8999999999</v>
      </c>
      <c r="AO139" s="62">
        <f>'11_Ост_П_ППР'!AO191*'12_Ост_П_Обор_ПИР'!$D$93*'12_Ост_П_Обор_ПИР'!$E$15</f>
        <v>1553435.66</v>
      </c>
      <c r="AP139" s="62">
        <f>'11_Ост_П_ППР'!AP191*'12_Ост_П_Обор_ПИР'!$D$93*'12_Ост_П_Обор_ПИР'!$E$15</f>
        <v>0</v>
      </c>
      <c r="AQ139" s="62">
        <f>'11_Ост_П_ППР'!AQ191*'12_Ост_П_Обор_ПИР'!$D$93*'12_Ост_П_Обор_ПИР'!$E$15</f>
        <v>0</v>
      </c>
      <c r="AR139" s="62">
        <f>'11_Ост_П_ППР'!AR191*'12_Ост_П_Обор_ПИР'!$D$93*'12_Ост_П_Обор_ПИР'!$E$15</f>
        <v>1109596.8999999999</v>
      </c>
      <c r="AS139" s="62">
        <f>'11_Ост_П_ППР'!AS191*'12_Ост_П_Обор_ПИР'!$D$93*'12_Ост_П_Обор_ПИР'!$E$15</f>
        <v>1553435.66</v>
      </c>
      <c r="AT139" s="62">
        <f>'11_Ост_П_ППР'!AT191*'12_Ост_П_Обор_ПИР'!$D$93*'12_Ост_П_Обор_ПИР'!$E$15</f>
        <v>0</v>
      </c>
      <c r="AU139" s="62">
        <f>'11_Ост_П_ППР'!AU191*'12_Ост_П_Обор_ПИР'!$D$93*'12_Ост_П_Обор_ПИР'!$E$15</f>
        <v>0</v>
      </c>
      <c r="AV139" s="62">
        <f>'11_Ост_П_ППР'!AV191*'12_Ост_П_Обор_ПИР'!$D$93*'12_Ост_П_Обор_ПИР'!$E$15</f>
        <v>0</v>
      </c>
      <c r="AW139" s="62">
        <f>'11_Ост_П_ППР'!AW191*'12_Ост_П_Обор_ПИР'!$D$93*'12_Ост_П_Обор_ПИР'!$E$15</f>
        <v>0</v>
      </c>
      <c r="AX139" s="62">
        <f>'11_Ост_П_ППР'!AX191*'12_Ост_П_Обор_ПИР'!$D$93*'12_Ост_П_Обор_ПИР'!$E$15</f>
        <v>0</v>
      </c>
      <c r="AY139" s="62">
        <f>'11_Ост_П_ППР'!AY191*'12_Ост_П_Обор_ПИР'!$D$93*'12_Ост_П_Обор_ПИР'!$E$15</f>
        <v>0</v>
      </c>
      <c r="AZ139" s="62">
        <f>'11_Ост_П_ППР'!AZ191*'12_Ост_П_Обор_ПИР'!$D$93*'12_Ост_П_Обор_ПИР'!$E$15</f>
        <v>0</v>
      </c>
      <c r="BA139" s="62">
        <f>'11_Ост_П_ППР'!BA191*'12_Ост_П_Обор_ПИР'!$D$93*'12_Ост_П_Обор_ПИР'!$E$15</f>
        <v>0</v>
      </c>
      <c r="BB139" s="62">
        <f>'11_Ост_П_ППР'!BB191*'12_Ост_П_Обор_ПИР'!$D$93*'12_Ост_П_Обор_ПИР'!$E$15</f>
        <v>0</v>
      </c>
      <c r="BC139" s="62">
        <f>'11_Ост_П_ППР'!BC191*'12_Ост_П_Обор_ПИР'!$D$93*'12_Ост_П_Обор_ПИР'!$E$15</f>
        <v>0</v>
      </c>
      <c r="BD139" s="62">
        <f>'11_Ост_П_ППР'!BD191*'12_Ост_П_Обор_ПИР'!$D$93*'12_Ост_П_Обор_ПИР'!$E$15</f>
        <v>0</v>
      </c>
      <c r="BE139" s="62">
        <f>'11_Ост_П_ППР'!BE191*'12_Ост_П_Обор_ПИР'!$D$93*'12_Ост_П_Обор_ПИР'!$E$15</f>
        <v>0</v>
      </c>
      <c r="BF139" s="62">
        <f>'11_Ост_П_ППР'!BF191*'12_Ост_П_Обор_ПИР'!$D$93*'12_Ост_П_Обор_ПИР'!$E$15</f>
        <v>0</v>
      </c>
      <c r="BG139" s="62">
        <f>'11_Ост_П_ППР'!BG191*'12_Ост_П_Обор_ПИР'!$D$93*'12_Ост_П_Обор_ПИР'!$E$15</f>
        <v>0</v>
      </c>
      <c r="BH139" s="62">
        <f>'11_Ост_П_ППР'!BH191*'12_Ост_П_Обор_ПИР'!$D$93*'12_Ост_П_Обор_ПИР'!$E$15</f>
        <v>0</v>
      </c>
    </row>
    <row r="140" spans="2:60" s="6" customFormat="1" ht="15" hidden="1" x14ac:dyDescent="0.25">
      <c r="B140" s="11"/>
      <c r="C140" s="12"/>
      <c r="D140" s="64">
        <f t="shared" si="20"/>
        <v>0</v>
      </c>
      <c r="E140" s="64">
        <f>'11_Ост_П_ППР'!E198*'12_Ост_П_Обор_ПИР'!$E$11*'12_Ост_П_Обор_ПИР'!$D$93</f>
        <v>0</v>
      </c>
      <c r="F140" s="64">
        <f>'11_Ост_П_ППР'!F198*'12_Ост_П_Обор_ПИР'!$E$11*'12_Ост_П_Обор_ПИР'!$D$93</f>
        <v>0</v>
      </c>
      <c r="G140" s="64">
        <f>'11_Ост_П_ППР'!G198*'12_Ост_П_Обор_ПИР'!$E$11*'12_Ост_П_Обор_ПИР'!$D$93</f>
        <v>0</v>
      </c>
      <c r="H140" s="64">
        <f>'11_Ост_П_ППР'!H198*'12_Ост_П_Обор_ПИР'!$E$11*'12_Ост_П_Обор_ПИР'!$D$93</f>
        <v>0</v>
      </c>
      <c r="I140" s="64">
        <f>'11_Ост_П_ППР'!I198*'12_Ост_П_Обор_ПИР'!$E$11*'12_Ост_П_Обор_ПИР'!$D$93</f>
        <v>0</v>
      </c>
      <c r="J140" s="64">
        <f>'11_Ост_П_ППР'!J198*'12_Ост_П_Обор_ПИР'!$E$11*'12_Ост_П_Обор_ПИР'!$D$93</f>
        <v>0</v>
      </c>
      <c r="K140" s="64">
        <f>'11_Ост_П_ППР'!K198*'12_Ост_П_Обор_ПИР'!$E$11*'12_Ост_П_Обор_ПИР'!$D$93</f>
        <v>0</v>
      </c>
      <c r="L140" s="64">
        <f>'11_Ост_П_ППР'!L198*'12_Ост_П_Обор_ПИР'!$E$11*'12_Ост_П_Обор_ПИР'!$D$93</f>
        <v>0</v>
      </c>
      <c r="M140" s="64">
        <f>'11_Ост_П_ППР'!M198*'12_Ост_П_Обор_ПИР'!$E$11*'12_Ост_П_Обор_ПИР'!$D$93</f>
        <v>0</v>
      </c>
      <c r="N140" s="64">
        <f>'11_Ост_П_ППР'!N198*'12_Ост_П_Обор_ПИР'!$E$11*'12_Ост_П_Обор_ПИР'!$D$93</f>
        <v>0</v>
      </c>
      <c r="O140" s="64">
        <f>'11_Ост_П_ППР'!O198*'12_Ост_П_Обор_ПИР'!$E$11*'12_Ост_П_Обор_ПИР'!$D$93</f>
        <v>0</v>
      </c>
      <c r="P140" s="64">
        <f>'11_Ост_П_ППР'!P198*'12_Ост_П_Обор_ПИР'!$E$11*'12_Ост_П_Обор_ПИР'!$D$93</f>
        <v>0</v>
      </c>
      <c r="Q140" s="64">
        <f>'11_Ост_П_ППР'!Q198*'12_Ост_П_Обор_ПИР'!$E$11*'12_Ост_П_Обор_ПИР'!$D$93</f>
        <v>0</v>
      </c>
      <c r="R140" s="64">
        <f>'11_Ост_П_ППР'!R198*'12_Ост_П_Обор_ПИР'!$E$11*'12_Ост_П_Обор_ПИР'!$D$93</f>
        <v>0</v>
      </c>
      <c r="S140" s="64">
        <f>'11_Ост_П_ППР'!S198*'12_Ост_П_Обор_ПИР'!$E$11*'12_Ост_П_Обор_ПИР'!$D$93</f>
        <v>0</v>
      </c>
      <c r="T140" s="64">
        <f>'11_Ост_П_ППР'!T198*'12_Ост_П_Обор_ПИР'!$E$11*'12_Ост_П_Обор_ПИР'!$D$93</f>
        <v>0</v>
      </c>
      <c r="U140" s="64">
        <f>'11_Ост_П_ППР'!U198*'12_Ост_П_Обор_ПИР'!$E$11*'12_Ост_П_Обор_ПИР'!$D$93</f>
        <v>0</v>
      </c>
      <c r="V140" s="64">
        <f>'11_Ост_П_ППР'!V198*'12_Ост_П_Обор_ПИР'!$E$11*'12_Ост_П_Обор_ПИР'!$D$93</f>
        <v>0</v>
      </c>
      <c r="W140" s="64">
        <f>'11_Ост_П_ППР'!W198*'12_Ост_П_Обор_ПИР'!$E$11*'12_Ост_П_Обор_ПИР'!$D$93</f>
        <v>0</v>
      </c>
      <c r="X140" s="64">
        <f>'11_Ост_П_ППР'!X198*'12_Ост_П_Обор_ПИР'!$E$11*'12_Ост_П_Обор_ПИР'!$D$93</f>
        <v>0</v>
      </c>
      <c r="Y140" s="64">
        <f>'11_Ост_П_ППР'!Y198*'12_Ост_П_Обор_ПИР'!$E$11*'12_Ост_П_Обор_ПИР'!$D$93</f>
        <v>0</v>
      </c>
      <c r="Z140" s="64">
        <f>'11_Ост_П_ППР'!Z198*'12_Ост_П_Обор_ПИР'!$E$11*'12_Ост_П_Обор_ПИР'!$D$93</f>
        <v>0</v>
      </c>
      <c r="AA140" s="64">
        <f>'11_Ост_П_ППР'!AA198*'12_Ост_П_Обор_ПИР'!$E$11*'12_Ост_П_Обор_ПИР'!$D$93</f>
        <v>0</v>
      </c>
      <c r="AB140" s="64">
        <f>'11_Ост_П_ППР'!AB198*'12_Ост_П_Обор_ПИР'!$E$11*'12_Ост_П_Обор_ПИР'!$D$93</f>
        <v>0</v>
      </c>
      <c r="AC140" s="64">
        <f>'11_Ост_П_ППР'!AC198*'12_Ост_П_Обор_ПИР'!$E$11*'12_Ост_П_Обор_ПИР'!$D$93</f>
        <v>0</v>
      </c>
      <c r="AD140" s="64">
        <f>'11_Ост_П_ППР'!AD198*'12_Ост_П_Обор_ПИР'!$E$11*'12_Ост_П_Обор_ПИР'!$D$93</f>
        <v>0</v>
      </c>
      <c r="AE140" s="64">
        <f>'11_Ост_П_ППР'!AE198*'12_Ост_П_Обор_ПИР'!$E$11*'12_Ост_П_Обор_ПИР'!$D$93</f>
        <v>0</v>
      </c>
      <c r="AF140" s="64">
        <f>'11_Ост_П_ППР'!AF198*'12_Ост_П_Обор_ПИР'!$E$11*'12_Ост_П_Обор_ПИР'!$D$93</f>
        <v>0</v>
      </c>
      <c r="AG140" s="64">
        <f>'11_Ост_П_ППР'!AG198*'12_Ост_П_Обор_ПИР'!$E$11*'12_Ост_П_Обор_ПИР'!$D$93</f>
        <v>0</v>
      </c>
      <c r="AH140" s="64">
        <f>'11_Ост_П_ППР'!AH198*'12_Ост_П_Обор_ПИР'!$E$11*'12_Ост_П_Обор_ПИР'!$D$93</f>
        <v>0</v>
      </c>
      <c r="AI140" s="64">
        <f>'11_Ост_П_ППР'!AI198*'12_Ост_П_Обор_ПИР'!$E$11*'12_Ост_П_Обор_ПИР'!$D$93</f>
        <v>0</v>
      </c>
      <c r="AJ140" s="64">
        <f>'11_Ост_П_ППР'!AJ198*'12_Ост_П_Обор_ПИР'!$E$11*'12_Ост_П_Обор_ПИР'!$D$93</f>
        <v>0</v>
      </c>
      <c r="AK140" s="64">
        <f>'11_Ост_П_ППР'!AK198*'12_Ост_П_Обор_ПИР'!$E$11*'12_Ост_П_Обор_ПИР'!$D$93</f>
        <v>0</v>
      </c>
      <c r="AL140" s="64">
        <f>'11_Ост_П_ППР'!AL198*'12_Ост_П_Обор_ПИР'!$E$11*'12_Ост_П_Обор_ПИР'!$D$93</f>
        <v>0</v>
      </c>
      <c r="AM140" s="64">
        <f>'11_Ост_П_ППР'!AM198*'12_Ост_П_Обор_ПИР'!$E$11*'12_Ост_П_Обор_ПИР'!$D$93</f>
        <v>0</v>
      </c>
      <c r="AN140" s="64">
        <f>'11_Ост_П_ППР'!AN198*'12_Ост_П_Обор_ПИР'!$E$11*'12_Ост_П_Обор_ПИР'!$D$93</f>
        <v>0</v>
      </c>
      <c r="AO140" s="64">
        <f>'11_Ост_П_ППР'!AO198*'12_Ост_П_Обор_ПИР'!$E$11*'12_Ост_П_Обор_ПИР'!$D$93</f>
        <v>0</v>
      </c>
      <c r="AP140" s="64">
        <f>'11_Ост_П_ППР'!AP198*'12_Ост_П_Обор_ПИР'!$E$11*'12_Ост_П_Обор_ПИР'!$D$93</f>
        <v>0</v>
      </c>
      <c r="AQ140" s="64">
        <f>'11_Ост_П_ППР'!AQ198*'12_Ост_П_Обор_ПИР'!$E$11*'12_Ост_П_Обор_ПИР'!$D$93</f>
        <v>0</v>
      </c>
      <c r="AR140" s="64">
        <f>'11_Ост_П_ППР'!AR198*'12_Ост_П_Обор_ПИР'!$E$11*'12_Ост_П_Обор_ПИР'!$D$93</f>
        <v>0</v>
      </c>
      <c r="AS140" s="64">
        <f>'11_Ост_П_ППР'!AS198*'12_Ост_П_Обор_ПИР'!$E$11*'12_Ост_П_Обор_ПИР'!$D$93</f>
        <v>0</v>
      </c>
      <c r="AT140" s="64">
        <f>'11_Ост_П_ППР'!AT198*'12_Ост_П_Обор_ПИР'!$E$11*'12_Ост_П_Обор_ПИР'!$D$93</f>
        <v>0</v>
      </c>
      <c r="AU140" s="64">
        <f>'11_Ост_П_ППР'!AU198*'12_Ост_П_Обор_ПИР'!$E$11*'12_Ост_П_Обор_ПИР'!$D$93</f>
        <v>0</v>
      </c>
      <c r="AV140" s="64">
        <f>'11_Ост_П_ППР'!AV198*'12_Ост_П_Обор_ПИР'!$E$11*'12_Ост_П_Обор_ПИР'!$D$93</f>
        <v>0</v>
      </c>
      <c r="AW140" s="64">
        <f>'11_Ост_П_ППР'!AW198*'12_Ост_П_Обор_ПИР'!$E$11*'12_Ост_П_Обор_ПИР'!$D$93</f>
        <v>0</v>
      </c>
      <c r="AX140" s="64">
        <f>'11_Ост_П_ППР'!AX198*'12_Ост_П_Обор_ПИР'!$E$11*'12_Ост_П_Обор_ПИР'!$D$93</f>
        <v>0</v>
      </c>
      <c r="AY140" s="64">
        <f>'11_Ост_П_ППР'!AY198*'12_Ост_П_Обор_ПИР'!$E$11*'12_Ост_П_Обор_ПИР'!$D$93</f>
        <v>0</v>
      </c>
      <c r="AZ140" s="64">
        <f>'11_Ост_П_ППР'!AZ198*'12_Ост_П_Обор_ПИР'!$E$11*'12_Ост_П_Обор_ПИР'!$D$93</f>
        <v>0</v>
      </c>
      <c r="BA140" s="64">
        <f>'11_Ост_П_ППР'!BA198*'12_Ост_П_Обор_ПИР'!$E$11*'12_Ост_П_Обор_ПИР'!$D$93</f>
        <v>0</v>
      </c>
      <c r="BB140" s="64">
        <f>'11_Ост_П_ППР'!BB198*'12_Ост_П_Обор_ПИР'!$E$11*'12_Ост_П_Обор_ПИР'!$D$93</f>
        <v>0</v>
      </c>
      <c r="BC140" s="64">
        <f>'11_Ост_П_ППР'!BC198*'12_Ост_П_Обор_ПИР'!$E$11*'12_Ост_П_Обор_ПИР'!$D$93</f>
        <v>0</v>
      </c>
      <c r="BD140" s="64">
        <f>'11_Ост_П_ППР'!BD198*'12_Ост_П_Обор_ПИР'!$E$11*'12_Ост_П_Обор_ПИР'!$D$93</f>
        <v>0</v>
      </c>
      <c r="BE140" s="64">
        <f>'11_Ост_П_ППР'!BE198*'12_Ост_П_Обор_ПИР'!$E$11*'12_Ост_П_Обор_ПИР'!$D$93</f>
        <v>0</v>
      </c>
      <c r="BF140" s="64">
        <f>'11_Ост_П_ППР'!BF198*'12_Ост_П_Обор_ПИР'!$E$11*'12_Ост_П_Обор_ПИР'!$D$93</f>
        <v>0</v>
      </c>
      <c r="BG140" s="64">
        <f>'11_Ост_П_ППР'!BG198*'12_Ост_П_Обор_ПИР'!$E$11*'12_Ост_П_Обор_ПИР'!$D$93</f>
        <v>0</v>
      </c>
      <c r="BH140" s="64">
        <f>'11_Ост_П_ППР'!BH198*'12_Ост_П_Обор_ПИР'!$E$11*'12_Ост_П_Обор_ПИР'!$D$93</f>
        <v>0</v>
      </c>
    </row>
    <row r="141" spans="2:60" s="6" customFormat="1" ht="15" hidden="1" x14ac:dyDescent="0.25">
      <c r="B141" s="14"/>
      <c r="C141" s="15"/>
      <c r="D141" s="62">
        <f t="shared" si="20"/>
        <v>0</v>
      </c>
      <c r="E141" s="62">
        <f>SUM(E142)+E148</f>
        <v>0</v>
      </c>
      <c r="F141" s="62">
        <f t="shared" ref="F141:BH141" si="21">SUM(F142)+F148</f>
        <v>0</v>
      </c>
      <c r="G141" s="62">
        <f t="shared" si="21"/>
        <v>0</v>
      </c>
      <c r="H141" s="62">
        <f t="shared" si="21"/>
        <v>0</v>
      </c>
      <c r="I141" s="62">
        <f t="shared" si="21"/>
        <v>0</v>
      </c>
      <c r="J141" s="62">
        <f t="shared" si="21"/>
        <v>0</v>
      </c>
      <c r="K141" s="62">
        <f t="shared" si="21"/>
        <v>0</v>
      </c>
      <c r="L141" s="62">
        <f t="shared" si="21"/>
        <v>0</v>
      </c>
      <c r="M141" s="62">
        <f t="shared" si="21"/>
        <v>0</v>
      </c>
      <c r="N141" s="62">
        <f t="shared" si="21"/>
        <v>0</v>
      </c>
      <c r="O141" s="62">
        <f t="shared" si="21"/>
        <v>0</v>
      </c>
      <c r="P141" s="62">
        <f t="shared" si="21"/>
        <v>0</v>
      </c>
      <c r="Q141" s="62">
        <f t="shared" si="21"/>
        <v>0</v>
      </c>
      <c r="R141" s="62">
        <f t="shared" si="21"/>
        <v>0</v>
      </c>
      <c r="S141" s="62">
        <f t="shared" si="21"/>
        <v>0</v>
      </c>
      <c r="T141" s="62">
        <f t="shared" si="21"/>
        <v>0</v>
      </c>
      <c r="U141" s="62">
        <f t="shared" si="21"/>
        <v>0</v>
      </c>
      <c r="V141" s="62">
        <f t="shared" si="21"/>
        <v>0</v>
      </c>
      <c r="W141" s="62">
        <f t="shared" si="21"/>
        <v>0</v>
      </c>
      <c r="X141" s="62">
        <f t="shared" si="21"/>
        <v>0</v>
      </c>
      <c r="Y141" s="62">
        <f t="shared" si="21"/>
        <v>0</v>
      </c>
      <c r="Z141" s="62">
        <f t="shared" si="21"/>
        <v>0</v>
      </c>
      <c r="AA141" s="62">
        <f t="shared" si="21"/>
        <v>0</v>
      </c>
      <c r="AB141" s="62">
        <f t="shared" si="21"/>
        <v>0</v>
      </c>
      <c r="AC141" s="62">
        <f t="shared" si="21"/>
        <v>0</v>
      </c>
      <c r="AD141" s="62">
        <f t="shared" si="21"/>
        <v>0</v>
      </c>
      <c r="AE141" s="62">
        <f t="shared" si="21"/>
        <v>0</v>
      </c>
      <c r="AF141" s="62">
        <f t="shared" si="21"/>
        <v>0</v>
      </c>
      <c r="AG141" s="62">
        <f t="shared" si="21"/>
        <v>0</v>
      </c>
      <c r="AH141" s="62">
        <f t="shared" si="21"/>
        <v>0</v>
      </c>
      <c r="AI141" s="62">
        <f t="shared" si="21"/>
        <v>0</v>
      </c>
      <c r="AJ141" s="62">
        <f t="shared" si="21"/>
        <v>0</v>
      </c>
      <c r="AK141" s="62">
        <f t="shared" si="21"/>
        <v>0</v>
      </c>
      <c r="AL141" s="62">
        <f t="shared" si="21"/>
        <v>0</v>
      </c>
      <c r="AM141" s="62">
        <f t="shared" si="21"/>
        <v>0</v>
      </c>
      <c r="AN141" s="62">
        <f t="shared" si="21"/>
        <v>0</v>
      </c>
      <c r="AO141" s="62">
        <f t="shared" si="21"/>
        <v>0</v>
      </c>
      <c r="AP141" s="62">
        <f t="shared" si="21"/>
        <v>0</v>
      </c>
      <c r="AQ141" s="62">
        <f t="shared" si="21"/>
        <v>0</v>
      </c>
      <c r="AR141" s="62">
        <f t="shared" si="21"/>
        <v>0</v>
      </c>
      <c r="AS141" s="62">
        <f t="shared" si="21"/>
        <v>0</v>
      </c>
      <c r="AT141" s="62">
        <f t="shared" si="21"/>
        <v>0</v>
      </c>
      <c r="AU141" s="62">
        <f t="shared" si="21"/>
        <v>0</v>
      </c>
      <c r="AV141" s="62">
        <f t="shared" si="21"/>
        <v>0</v>
      </c>
      <c r="AW141" s="62">
        <f t="shared" si="21"/>
        <v>0</v>
      </c>
      <c r="AX141" s="62">
        <f t="shared" si="21"/>
        <v>0</v>
      </c>
      <c r="AY141" s="62">
        <f t="shared" si="21"/>
        <v>0</v>
      </c>
      <c r="AZ141" s="62">
        <f t="shared" si="21"/>
        <v>0</v>
      </c>
      <c r="BA141" s="62">
        <f t="shared" si="21"/>
        <v>0</v>
      </c>
      <c r="BB141" s="62">
        <f t="shared" si="21"/>
        <v>0</v>
      </c>
      <c r="BC141" s="62">
        <f t="shared" si="21"/>
        <v>0</v>
      </c>
      <c r="BD141" s="62">
        <f t="shared" si="21"/>
        <v>0</v>
      </c>
      <c r="BE141" s="62">
        <f t="shared" si="21"/>
        <v>0</v>
      </c>
      <c r="BF141" s="62">
        <f t="shared" si="21"/>
        <v>0</v>
      </c>
      <c r="BG141" s="62">
        <f t="shared" si="21"/>
        <v>0</v>
      </c>
      <c r="BH141" s="62">
        <f t="shared" si="21"/>
        <v>0</v>
      </c>
    </row>
    <row r="142" spans="2:60" s="6" customFormat="1" ht="15" hidden="1" x14ac:dyDescent="0.25">
      <c r="B142" s="11"/>
      <c r="C142" s="12"/>
      <c r="D142" s="63">
        <f t="shared" si="20"/>
        <v>0</v>
      </c>
      <c r="E142" s="64">
        <f>SUM(E143:E147)</f>
        <v>0</v>
      </c>
      <c r="F142" s="64">
        <f t="shared" ref="F142:BH142" si="22">SUM(F143:F147)</f>
        <v>0</v>
      </c>
      <c r="G142" s="64">
        <f t="shared" si="22"/>
        <v>0</v>
      </c>
      <c r="H142" s="64">
        <f t="shared" si="22"/>
        <v>0</v>
      </c>
      <c r="I142" s="64">
        <f t="shared" si="22"/>
        <v>0</v>
      </c>
      <c r="J142" s="64">
        <f t="shared" si="22"/>
        <v>0</v>
      </c>
      <c r="K142" s="64">
        <f t="shared" si="22"/>
        <v>0</v>
      </c>
      <c r="L142" s="64">
        <f t="shared" si="22"/>
        <v>0</v>
      </c>
      <c r="M142" s="64">
        <f t="shared" si="22"/>
        <v>0</v>
      </c>
      <c r="N142" s="64">
        <f t="shared" si="22"/>
        <v>0</v>
      </c>
      <c r="O142" s="64">
        <f t="shared" si="22"/>
        <v>0</v>
      </c>
      <c r="P142" s="64">
        <f t="shared" si="22"/>
        <v>0</v>
      </c>
      <c r="Q142" s="64">
        <f t="shared" si="22"/>
        <v>0</v>
      </c>
      <c r="R142" s="64">
        <f t="shared" si="22"/>
        <v>0</v>
      </c>
      <c r="S142" s="64">
        <f t="shared" si="22"/>
        <v>0</v>
      </c>
      <c r="T142" s="64">
        <f t="shared" si="22"/>
        <v>0</v>
      </c>
      <c r="U142" s="64">
        <f t="shared" si="22"/>
        <v>0</v>
      </c>
      <c r="V142" s="64">
        <f t="shared" si="22"/>
        <v>0</v>
      </c>
      <c r="W142" s="64">
        <f t="shared" si="22"/>
        <v>0</v>
      </c>
      <c r="X142" s="64">
        <f t="shared" si="22"/>
        <v>0</v>
      </c>
      <c r="Y142" s="64">
        <f t="shared" si="22"/>
        <v>0</v>
      </c>
      <c r="Z142" s="64">
        <f t="shared" si="22"/>
        <v>0</v>
      </c>
      <c r="AA142" s="64">
        <f t="shared" si="22"/>
        <v>0</v>
      </c>
      <c r="AB142" s="64">
        <f t="shared" si="22"/>
        <v>0</v>
      </c>
      <c r="AC142" s="64">
        <f t="shared" si="22"/>
        <v>0</v>
      </c>
      <c r="AD142" s="64">
        <f t="shared" si="22"/>
        <v>0</v>
      </c>
      <c r="AE142" s="64">
        <f t="shared" si="22"/>
        <v>0</v>
      </c>
      <c r="AF142" s="64">
        <f t="shared" si="22"/>
        <v>0</v>
      </c>
      <c r="AG142" s="64">
        <f t="shared" si="22"/>
        <v>0</v>
      </c>
      <c r="AH142" s="64">
        <f t="shared" si="22"/>
        <v>0</v>
      </c>
      <c r="AI142" s="64">
        <f t="shared" si="22"/>
        <v>0</v>
      </c>
      <c r="AJ142" s="64">
        <f t="shared" si="22"/>
        <v>0</v>
      </c>
      <c r="AK142" s="64">
        <f t="shared" si="22"/>
        <v>0</v>
      </c>
      <c r="AL142" s="64">
        <f t="shared" si="22"/>
        <v>0</v>
      </c>
      <c r="AM142" s="64">
        <f t="shared" si="22"/>
        <v>0</v>
      </c>
      <c r="AN142" s="64">
        <f t="shared" si="22"/>
        <v>0</v>
      </c>
      <c r="AO142" s="64">
        <f t="shared" si="22"/>
        <v>0</v>
      </c>
      <c r="AP142" s="64">
        <f t="shared" si="22"/>
        <v>0</v>
      </c>
      <c r="AQ142" s="64">
        <f t="shared" si="22"/>
        <v>0</v>
      </c>
      <c r="AR142" s="64">
        <f t="shared" si="22"/>
        <v>0</v>
      </c>
      <c r="AS142" s="64">
        <f t="shared" si="22"/>
        <v>0</v>
      </c>
      <c r="AT142" s="64">
        <f t="shared" si="22"/>
        <v>0</v>
      </c>
      <c r="AU142" s="64">
        <f t="shared" si="22"/>
        <v>0</v>
      </c>
      <c r="AV142" s="64">
        <f t="shared" si="22"/>
        <v>0</v>
      </c>
      <c r="AW142" s="64">
        <f t="shared" si="22"/>
        <v>0</v>
      </c>
      <c r="AX142" s="64">
        <f t="shared" si="22"/>
        <v>0</v>
      </c>
      <c r="AY142" s="64">
        <f t="shared" si="22"/>
        <v>0</v>
      </c>
      <c r="AZ142" s="64">
        <f t="shared" si="22"/>
        <v>0</v>
      </c>
      <c r="BA142" s="64">
        <f t="shared" si="22"/>
        <v>0</v>
      </c>
      <c r="BB142" s="64">
        <f t="shared" si="22"/>
        <v>0</v>
      </c>
      <c r="BC142" s="64">
        <f t="shared" si="22"/>
        <v>0</v>
      </c>
      <c r="BD142" s="64">
        <f t="shared" si="22"/>
        <v>0</v>
      </c>
      <c r="BE142" s="64">
        <f t="shared" si="22"/>
        <v>0</v>
      </c>
      <c r="BF142" s="64">
        <f t="shared" si="22"/>
        <v>0</v>
      </c>
      <c r="BG142" s="64">
        <f t="shared" si="22"/>
        <v>0</v>
      </c>
      <c r="BH142" s="64">
        <f t="shared" si="22"/>
        <v>0</v>
      </c>
    </row>
    <row r="143" spans="2:60" s="6" customFormat="1" hidden="1" x14ac:dyDescent="0.2">
      <c r="B143" s="44"/>
      <c r="C143" s="13"/>
      <c r="D143" s="64">
        <f t="shared" si="20"/>
        <v>0</v>
      </c>
      <c r="E143" s="65">
        <f>'11_Ост_П_ППР'!E201*'12_Ост_П_Обор_ПИР'!$E$11*'12_Ост_П_Обор_ПИР'!$D$95+'11_Ост_П_ППР'!E201*'12_Ост_П_Обор_ПИР'!$D$94</f>
        <v>0</v>
      </c>
      <c r="F143" s="65">
        <f>'11_Ост_П_ППР'!F201*'12_Ост_П_Обор_ПИР'!$E$11*'12_Ост_П_Обор_ПИР'!$D$95+'11_Ост_П_ППР'!F201*'12_Ост_П_Обор_ПИР'!$D$94</f>
        <v>0</v>
      </c>
      <c r="G143" s="65">
        <f>'11_Ост_П_ППР'!G201*'12_Ост_П_Обор_ПИР'!$E$11*'12_Ост_П_Обор_ПИР'!$D$95+'11_Ост_П_ППР'!G201*'12_Ост_П_Обор_ПИР'!$D$94</f>
        <v>0</v>
      </c>
      <c r="H143" s="65">
        <f>'11_Ост_П_ППР'!H201*'12_Ост_П_Обор_ПИР'!$E$11*'12_Ост_П_Обор_ПИР'!$D$95+'11_Ост_П_ППР'!H201*'12_Ост_П_Обор_ПИР'!$D$94</f>
        <v>0</v>
      </c>
      <c r="I143" s="65">
        <f>'11_Ост_П_ППР'!I201*'12_Ост_П_Обор_ПИР'!$E$11*'12_Ост_П_Обор_ПИР'!$D$95+'11_Ост_П_ППР'!I201*'12_Ост_П_Обор_ПИР'!$D$94</f>
        <v>0</v>
      </c>
      <c r="J143" s="65">
        <f>'11_Ост_П_ППР'!J201*'12_Ост_П_Обор_ПИР'!$E$11*'12_Ост_П_Обор_ПИР'!$D$95+'11_Ост_П_ППР'!J201*'12_Ост_П_Обор_ПИР'!$D$94</f>
        <v>0</v>
      </c>
      <c r="K143" s="65">
        <f>'11_Ост_П_ППР'!K201*'12_Ост_П_Обор_ПИР'!$E$11*'12_Ост_П_Обор_ПИР'!$D$95+'11_Ост_П_ППР'!K201*'12_Ост_П_Обор_ПИР'!$D$94</f>
        <v>0</v>
      </c>
      <c r="L143" s="65">
        <f>'11_Ост_П_ППР'!L201*'12_Ост_П_Обор_ПИР'!$E$11*'12_Ост_П_Обор_ПИР'!$D$95+'11_Ост_П_ППР'!L201*'12_Ост_П_Обор_ПИР'!$D$94</f>
        <v>0</v>
      </c>
      <c r="M143" s="65">
        <f>'11_Ост_П_ППР'!M201*'12_Ост_П_Обор_ПИР'!$E$11*'12_Ост_П_Обор_ПИР'!$D$95+'11_Ост_П_ППР'!M201*'12_Ост_П_Обор_ПИР'!$D$94</f>
        <v>0</v>
      </c>
      <c r="N143" s="65">
        <f>'11_Ост_П_ППР'!N201*'12_Ост_П_Обор_ПИР'!$E$11*'12_Ост_П_Обор_ПИР'!$D$95+'11_Ост_П_ППР'!N201*'12_Ост_П_Обор_ПИР'!$D$94</f>
        <v>0</v>
      </c>
      <c r="O143" s="65">
        <f>'11_Ост_П_ППР'!O201*'12_Ост_П_Обор_ПИР'!$E$11*'12_Ост_П_Обор_ПИР'!$D$95+'11_Ост_П_ППР'!O201*'12_Ост_П_Обор_ПИР'!$D$94</f>
        <v>0</v>
      </c>
      <c r="P143" s="65">
        <f>'11_Ост_П_ППР'!P201*'12_Ост_П_Обор_ПИР'!$E$11*'12_Ост_П_Обор_ПИР'!$D$95+'11_Ост_П_ППР'!P201*'12_Ост_П_Обор_ПИР'!$D$94</f>
        <v>0</v>
      </c>
      <c r="Q143" s="65">
        <f>'11_Ост_П_ППР'!Q201*'12_Ост_П_Обор_ПИР'!$E$11*'12_Ост_П_Обор_ПИР'!$D$95+'11_Ост_П_ППР'!Q201*'12_Ост_П_Обор_ПИР'!$D$94</f>
        <v>0</v>
      </c>
      <c r="R143" s="65">
        <f>'11_Ост_П_ППР'!R201*'12_Ост_П_Обор_ПИР'!$E$11*'12_Ост_П_Обор_ПИР'!$D$95+'11_Ост_П_ППР'!R201*'12_Ост_П_Обор_ПИР'!$D$94</f>
        <v>0</v>
      </c>
      <c r="S143" s="65">
        <f>'11_Ост_П_ППР'!S201*'12_Ост_П_Обор_ПИР'!$E$11*'12_Ост_П_Обор_ПИР'!$D$95+'11_Ост_П_ППР'!S201*'12_Ост_П_Обор_ПИР'!$D$94</f>
        <v>0</v>
      </c>
      <c r="T143" s="65">
        <f>'11_Ост_П_ППР'!T201*'12_Ост_П_Обор_ПИР'!$E$11*'12_Ост_П_Обор_ПИР'!$D$95+'11_Ост_П_ППР'!T201*'12_Ост_П_Обор_ПИР'!$D$94</f>
        <v>0</v>
      </c>
      <c r="U143" s="65">
        <f>'11_Ост_П_ППР'!U201*'12_Ост_П_Обор_ПИР'!$E$11*'12_Ост_П_Обор_ПИР'!$D$95+'11_Ост_П_ППР'!U201*'12_Ост_П_Обор_ПИР'!$D$94</f>
        <v>0</v>
      </c>
      <c r="V143" s="65">
        <f>'11_Ост_П_ППР'!V201*'12_Ост_П_Обор_ПИР'!$E$11*'12_Ост_П_Обор_ПИР'!$D$95+'11_Ост_П_ППР'!V201*'12_Ост_П_Обор_ПИР'!$D$94</f>
        <v>0</v>
      </c>
      <c r="W143" s="65">
        <f>'11_Ост_П_ППР'!W201*'12_Ост_П_Обор_ПИР'!$E$11*'12_Ост_П_Обор_ПИР'!$D$95+'11_Ост_П_ППР'!W201*'12_Ост_П_Обор_ПИР'!$D$94</f>
        <v>0</v>
      </c>
      <c r="X143" s="65">
        <f>'11_Ост_П_ППР'!X201*'12_Ост_П_Обор_ПИР'!$E$11*'12_Ост_П_Обор_ПИР'!$D$95+'11_Ост_П_ППР'!X201*'12_Ост_П_Обор_ПИР'!$D$94</f>
        <v>0</v>
      </c>
      <c r="Y143" s="65">
        <f>'11_Ост_П_ППР'!Y201*'12_Ост_П_Обор_ПИР'!$E$11*'12_Ост_П_Обор_ПИР'!$D$95+'11_Ост_П_ППР'!Y201*'12_Ост_П_Обор_ПИР'!$D$94</f>
        <v>0</v>
      </c>
      <c r="Z143" s="65">
        <f>'11_Ост_П_ППР'!Z201*'12_Ост_П_Обор_ПИР'!$E$11*'12_Ост_П_Обор_ПИР'!$D$95+'11_Ост_П_ППР'!Z201*'12_Ост_П_Обор_ПИР'!$D$94</f>
        <v>0</v>
      </c>
      <c r="AA143" s="65">
        <f>'11_Ост_П_ППР'!AA201*'12_Ост_П_Обор_ПИР'!$E$11*'12_Ост_П_Обор_ПИР'!$D$95+'11_Ост_П_ППР'!AA201*'12_Ост_П_Обор_ПИР'!$D$94</f>
        <v>0</v>
      </c>
      <c r="AB143" s="65">
        <f>'11_Ост_П_ППР'!AB201*'12_Ост_П_Обор_ПИР'!$E$11*'12_Ост_П_Обор_ПИР'!$D$95+'11_Ост_П_ППР'!AB201*'12_Ост_П_Обор_ПИР'!$D$94</f>
        <v>0</v>
      </c>
      <c r="AC143" s="65">
        <f>'11_Ост_П_ППР'!AC201*'12_Ост_П_Обор_ПИР'!$E$11*'12_Ост_П_Обор_ПИР'!$D$95+'11_Ост_П_ППР'!AC201*'12_Ост_П_Обор_ПИР'!$D$94</f>
        <v>0</v>
      </c>
      <c r="AD143" s="65">
        <f>'11_Ост_П_ППР'!AD201*'12_Ост_П_Обор_ПИР'!$E$11*'12_Ост_П_Обор_ПИР'!$D$95+'11_Ост_П_ППР'!AD201*'12_Ост_П_Обор_ПИР'!$D$94</f>
        <v>0</v>
      </c>
      <c r="AE143" s="65">
        <f>'11_Ост_П_ППР'!AE201*'12_Ост_П_Обор_ПИР'!$E$11*'12_Ост_П_Обор_ПИР'!$D$95+'11_Ост_П_ППР'!AE201*'12_Ост_П_Обор_ПИР'!$D$94</f>
        <v>0</v>
      </c>
      <c r="AF143" s="65">
        <f>'11_Ост_П_ППР'!AF201*'12_Ост_П_Обор_ПИР'!$E$11*'12_Ост_П_Обор_ПИР'!$D$95+'11_Ост_П_ППР'!AF201*'12_Ост_П_Обор_ПИР'!$D$94</f>
        <v>0</v>
      </c>
      <c r="AG143" s="65">
        <f>'11_Ост_П_ППР'!AG201*'12_Ост_П_Обор_ПИР'!$E$11*'12_Ост_П_Обор_ПИР'!$D$95+'11_Ост_П_ППР'!AG201*'12_Ост_П_Обор_ПИР'!$D$94</f>
        <v>0</v>
      </c>
      <c r="AH143" s="65">
        <f>'11_Ост_П_ППР'!AH201*'12_Ост_П_Обор_ПИР'!$E$11*'12_Ост_П_Обор_ПИР'!$D$95+'11_Ост_П_ППР'!AH201*'12_Ост_П_Обор_ПИР'!$D$94</f>
        <v>0</v>
      </c>
      <c r="AI143" s="65">
        <f>'11_Ост_П_ППР'!AI201*'12_Ост_П_Обор_ПИР'!$E$11*'12_Ост_П_Обор_ПИР'!$D$95+'11_Ост_П_ППР'!AI201*'12_Ост_П_Обор_ПИР'!$D$94</f>
        <v>0</v>
      </c>
      <c r="AJ143" s="65">
        <f>'11_Ост_П_ППР'!AJ201*'12_Ост_П_Обор_ПИР'!$E$11*'12_Ост_П_Обор_ПИР'!$D$95+'11_Ост_П_ППР'!AJ201*'12_Ост_П_Обор_ПИР'!$D$94</f>
        <v>0</v>
      </c>
      <c r="AK143" s="65">
        <f>'11_Ост_П_ППР'!AK201*'12_Ост_П_Обор_ПИР'!$E$11*'12_Ост_П_Обор_ПИР'!$D$95+'11_Ост_П_ППР'!AK201*'12_Ост_П_Обор_ПИР'!$D$94</f>
        <v>0</v>
      </c>
      <c r="AL143" s="65">
        <f>'11_Ост_П_ППР'!AL201*'12_Ост_П_Обор_ПИР'!$E$11*'12_Ост_П_Обор_ПИР'!$D$95+'11_Ост_П_ППР'!AL201*'12_Ост_П_Обор_ПИР'!$D$94</f>
        <v>0</v>
      </c>
      <c r="AM143" s="65">
        <f>'11_Ост_П_ППР'!AM201*'12_Ост_П_Обор_ПИР'!$E$11*'12_Ост_П_Обор_ПИР'!$D$95+'11_Ост_П_ППР'!AM201*'12_Ост_П_Обор_ПИР'!$D$94</f>
        <v>0</v>
      </c>
      <c r="AN143" s="65">
        <f>'11_Ост_П_ППР'!AN201*'12_Ост_П_Обор_ПИР'!$E$11*'12_Ост_П_Обор_ПИР'!$D$95+'11_Ост_П_ППР'!AN201*'12_Ост_П_Обор_ПИР'!$D$94</f>
        <v>0</v>
      </c>
      <c r="AO143" s="65">
        <f>'11_Ост_П_ППР'!AO201*'12_Ост_П_Обор_ПИР'!$E$11*'12_Ост_П_Обор_ПИР'!$D$95+'11_Ост_П_ППР'!AO201*'12_Ост_П_Обор_ПИР'!$D$94</f>
        <v>0</v>
      </c>
      <c r="AP143" s="65">
        <f>'11_Ост_П_ППР'!AP201*'12_Ост_П_Обор_ПИР'!$E$11*'12_Ост_П_Обор_ПИР'!$D$95+'11_Ост_П_ППР'!AP201*'12_Ост_П_Обор_ПИР'!$D$94</f>
        <v>0</v>
      </c>
      <c r="AQ143" s="65">
        <f>'11_Ост_П_ППР'!AQ201*'12_Ост_П_Обор_ПИР'!$E$11*'12_Ост_П_Обор_ПИР'!$D$95+'11_Ост_П_ППР'!AQ201*'12_Ост_П_Обор_ПИР'!$D$94</f>
        <v>0</v>
      </c>
      <c r="AR143" s="65">
        <f>'11_Ост_П_ППР'!AR201*'12_Ост_П_Обор_ПИР'!$E$11*'12_Ост_П_Обор_ПИР'!$D$95+'11_Ост_П_ППР'!AR201*'12_Ост_П_Обор_ПИР'!$D$94</f>
        <v>0</v>
      </c>
      <c r="AS143" s="65">
        <f>'11_Ост_П_ППР'!AS201*'12_Ост_П_Обор_ПИР'!$E$11*'12_Ост_П_Обор_ПИР'!$D$95+'11_Ост_П_ППР'!AS201*'12_Ост_П_Обор_ПИР'!$D$94</f>
        <v>0</v>
      </c>
      <c r="AT143" s="65">
        <f>'11_Ост_П_ППР'!AT201*'12_Ост_П_Обор_ПИР'!$E$11*'12_Ост_П_Обор_ПИР'!$D$95+'11_Ост_П_ППР'!AT201*'12_Ост_П_Обор_ПИР'!$D$94</f>
        <v>0</v>
      </c>
      <c r="AU143" s="65">
        <f>'11_Ост_П_ППР'!AU201*'12_Ост_П_Обор_ПИР'!$E$11*'12_Ост_П_Обор_ПИР'!$D$95+'11_Ост_П_ППР'!AU201*'12_Ост_П_Обор_ПИР'!$D$94</f>
        <v>0</v>
      </c>
      <c r="AV143" s="65">
        <f>'11_Ост_П_ППР'!AV201*'12_Ост_П_Обор_ПИР'!$E$11*'12_Ост_П_Обор_ПИР'!$D$95+'11_Ост_П_ППР'!AV201*'12_Ост_П_Обор_ПИР'!$D$94</f>
        <v>0</v>
      </c>
      <c r="AW143" s="65">
        <f>'11_Ост_П_ППР'!AW201*'12_Ост_П_Обор_ПИР'!$E$11*'12_Ост_П_Обор_ПИР'!$D$95+'11_Ост_П_ППР'!AW201*'12_Ост_П_Обор_ПИР'!$D$94</f>
        <v>0</v>
      </c>
      <c r="AX143" s="65">
        <f>'11_Ост_П_ППР'!AX201*'12_Ост_П_Обор_ПИР'!$E$11*'12_Ост_П_Обор_ПИР'!$D$95+'11_Ост_П_ППР'!AX201*'12_Ост_П_Обор_ПИР'!$D$94</f>
        <v>0</v>
      </c>
      <c r="AY143" s="65">
        <f>'11_Ост_П_ППР'!AY201*'12_Ост_П_Обор_ПИР'!$E$11*'12_Ост_П_Обор_ПИР'!$D$95+'11_Ост_П_ППР'!AY201*'12_Ост_П_Обор_ПИР'!$D$94</f>
        <v>0</v>
      </c>
      <c r="AZ143" s="65">
        <f>'11_Ост_П_ППР'!AZ201*'12_Ост_П_Обор_ПИР'!$E$11*'12_Ост_П_Обор_ПИР'!$D$95+'11_Ост_П_ППР'!AZ201*'12_Ост_П_Обор_ПИР'!$D$94</f>
        <v>0</v>
      </c>
      <c r="BA143" s="65">
        <f>'11_Ост_П_ППР'!BA201*'12_Ост_П_Обор_ПИР'!$E$11*'12_Ост_П_Обор_ПИР'!$D$95+'11_Ост_П_ППР'!BA201*'12_Ост_П_Обор_ПИР'!$D$94</f>
        <v>0</v>
      </c>
      <c r="BB143" s="65">
        <f>'11_Ост_П_ППР'!BB201*'12_Ост_П_Обор_ПИР'!$E$11*'12_Ост_П_Обор_ПИР'!$D$95+'11_Ост_П_ППР'!BB201*'12_Ост_П_Обор_ПИР'!$D$94</f>
        <v>0</v>
      </c>
      <c r="BC143" s="65">
        <f>'11_Ост_П_ППР'!BC201*'12_Ост_П_Обор_ПИР'!$E$11*'12_Ост_П_Обор_ПИР'!$D$95+'11_Ост_П_ППР'!BC201*'12_Ост_П_Обор_ПИР'!$D$94</f>
        <v>0</v>
      </c>
      <c r="BD143" s="65">
        <f>'11_Ост_П_ППР'!BD201*'12_Ост_П_Обор_ПИР'!$E$11*'12_Ост_П_Обор_ПИР'!$D$95+'11_Ост_П_ППР'!BD201*'12_Ост_П_Обор_ПИР'!$D$94</f>
        <v>0</v>
      </c>
      <c r="BE143" s="65">
        <f>'11_Ост_П_ППР'!BE201*'12_Ост_П_Обор_ПИР'!$E$11*'12_Ост_П_Обор_ПИР'!$D$95+'11_Ост_П_ППР'!BE201*'12_Ост_П_Обор_ПИР'!$D$94</f>
        <v>0</v>
      </c>
      <c r="BF143" s="65">
        <f>'11_Ост_П_ППР'!BF201*'12_Ост_П_Обор_ПИР'!$E$11*'12_Ост_П_Обор_ПИР'!$D$95+'11_Ост_П_ППР'!BF201*'12_Ост_П_Обор_ПИР'!$D$94</f>
        <v>0</v>
      </c>
      <c r="BG143" s="65">
        <f>'11_Ост_П_ППР'!BG201*'12_Ост_П_Обор_ПИР'!$E$11*'12_Ост_П_Обор_ПИР'!$D$95+'11_Ост_П_ППР'!BG201*'12_Ост_П_Обор_ПИР'!$D$94</f>
        <v>0</v>
      </c>
      <c r="BH143" s="65">
        <f>'11_Ост_П_ППР'!BH201*'12_Ост_П_Обор_ПИР'!$E$11*'12_Ост_П_Обор_ПИР'!$D$95+'11_Ост_П_ППР'!BH201*'12_Ост_П_Обор_ПИР'!$D$94</f>
        <v>0</v>
      </c>
    </row>
    <row r="144" spans="2:60" s="6" customFormat="1" hidden="1" x14ac:dyDescent="0.2">
      <c r="B144" s="44"/>
      <c r="C144" s="13"/>
      <c r="D144" s="64">
        <f t="shared" si="20"/>
        <v>0</v>
      </c>
      <c r="E144" s="65">
        <f>'11_Ост_П_ППР'!E202*'12_Ост_П_Обор_ПИР'!$E$12*'12_Ост_П_Обор_ПИР'!$D$95+'11_Ост_П_ППР'!E202*'12_Ост_П_Обор_ПИР'!$D$94</f>
        <v>0</v>
      </c>
      <c r="F144" s="65">
        <f>'11_Ост_П_ППР'!F202*'12_Ост_П_Обор_ПИР'!$E$12*'12_Ост_П_Обор_ПИР'!$D$95+'11_Ост_П_ППР'!F202*'12_Ост_П_Обор_ПИР'!$D$94</f>
        <v>0</v>
      </c>
      <c r="G144" s="65">
        <f>'11_Ост_П_ППР'!G202*'12_Ост_П_Обор_ПИР'!$E$12*'12_Ост_П_Обор_ПИР'!$D$95+'11_Ост_П_ППР'!G202*'12_Ост_П_Обор_ПИР'!$D$94</f>
        <v>0</v>
      </c>
      <c r="H144" s="65">
        <f>'11_Ост_П_ППР'!H202*'12_Ост_П_Обор_ПИР'!$E$12*'12_Ост_П_Обор_ПИР'!$D$95+'11_Ост_П_ППР'!H202*'12_Ост_П_Обор_ПИР'!$D$94</f>
        <v>0</v>
      </c>
      <c r="I144" s="65">
        <f>'11_Ост_П_ППР'!I202*'12_Ост_П_Обор_ПИР'!$E$12*'12_Ост_П_Обор_ПИР'!$D$95+'11_Ост_П_ППР'!I202*'12_Ост_П_Обор_ПИР'!$D$94</f>
        <v>0</v>
      </c>
      <c r="J144" s="65">
        <f>'11_Ост_П_ППР'!J202*'12_Ост_П_Обор_ПИР'!$E$12*'12_Ост_П_Обор_ПИР'!$D$95+'11_Ост_П_ППР'!J202*'12_Ост_П_Обор_ПИР'!$D$94</f>
        <v>0</v>
      </c>
      <c r="K144" s="65">
        <f>'11_Ост_П_ППР'!K202*'12_Ост_П_Обор_ПИР'!$E$12*'12_Ост_П_Обор_ПИР'!$D$95+'11_Ост_П_ППР'!K202*'12_Ост_П_Обор_ПИР'!$D$94</f>
        <v>0</v>
      </c>
      <c r="L144" s="65">
        <f>'11_Ост_П_ППР'!L202*'12_Ост_П_Обор_ПИР'!$E$12*'12_Ост_П_Обор_ПИР'!$D$95+'11_Ост_П_ППР'!L202*'12_Ост_П_Обор_ПИР'!$D$94</f>
        <v>0</v>
      </c>
      <c r="M144" s="65">
        <f>'11_Ост_П_ППР'!M202*'12_Ост_П_Обор_ПИР'!$E$12*'12_Ост_П_Обор_ПИР'!$D$95+'11_Ост_П_ППР'!M202*'12_Ост_П_Обор_ПИР'!$D$94</f>
        <v>0</v>
      </c>
      <c r="N144" s="65">
        <f>'11_Ост_П_ППР'!N202*'12_Ост_П_Обор_ПИР'!$E$12*'12_Ост_П_Обор_ПИР'!$D$95+'11_Ост_П_ППР'!N202*'12_Ост_П_Обор_ПИР'!$D$94</f>
        <v>0</v>
      </c>
      <c r="O144" s="65">
        <f>'11_Ост_П_ППР'!O202*'12_Ост_П_Обор_ПИР'!$E$12*'12_Ост_П_Обор_ПИР'!$D$95+'11_Ост_П_ППР'!O202*'12_Ост_П_Обор_ПИР'!$D$94</f>
        <v>0</v>
      </c>
      <c r="P144" s="65">
        <f>'11_Ост_П_ППР'!P202*'12_Ост_П_Обор_ПИР'!$E$12*'12_Ост_П_Обор_ПИР'!$D$95+'11_Ост_П_ППР'!P202*'12_Ост_П_Обор_ПИР'!$D$94</f>
        <v>0</v>
      </c>
      <c r="Q144" s="65">
        <f>'11_Ост_П_ППР'!Q202*'12_Ост_П_Обор_ПИР'!$E$12*'12_Ост_П_Обор_ПИР'!$D$95+'11_Ост_П_ППР'!Q202*'12_Ост_П_Обор_ПИР'!$D$94</f>
        <v>0</v>
      </c>
      <c r="R144" s="65">
        <f>'11_Ост_П_ППР'!R202*'12_Ост_П_Обор_ПИР'!$E$12*'12_Ост_П_Обор_ПИР'!$D$95+'11_Ост_П_ППР'!R202*'12_Ост_П_Обор_ПИР'!$D$94</f>
        <v>0</v>
      </c>
      <c r="S144" s="65">
        <f>'11_Ост_П_ППР'!S202*'12_Ост_П_Обор_ПИР'!$E$12*'12_Ост_П_Обор_ПИР'!$D$95+'11_Ост_П_ППР'!S202*'12_Ост_П_Обор_ПИР'!$D$94</f>
        <v>0</v>
      </c>
      <c r="T144" s="65">
        <f>'11_Ост_П_ППР'!T202*'12_Ост_П_Обор_ПИР'!$E$12*'12_Ост_П_Обор_ПИР'!$D$95+'11_Ост_П_ППР'!T202*'12_Ост_П_Обор_ПИР'!$D$94</f>
        <v>0</v>
      </c>
      <c r="U144" s="65">
        <f>'11_Ост_П_ППР'!U202*'12_Ост_П_Обор_ПИР'!$E$12*'12_Ост_П_Обор_ПИР'!$D$95+'11_Ост_П_ППР'!U202*'12_Ост_П_Обор_ПИР'!$D$94</f>
        <v>0</v>
      </c>
      <c r="V144" s="65">
        <f>'11_Ост_П_ППР'!V202*'12_Ост_П_Обор_ПИР'!$E$12*'12_Ост_П_Обор_ПИР'!$D$95+'11_Ост_П_ППР'!V202*'12_Ост_П_Обор_ПИР'!$D$94</f>
        <v>0</v>
      </c>
      <c r="W144" s="65">
        <f>'11_Ост_П_ППР'!W202*'12_Ост_П_Обор_ПИР'!$E$12*'12_Ост_П_Обор_ПИР'!$D$95+'11_Ост_П_ППР'!W202*'12_Ост_П_Обор_ПИР'!$D$94</f>
        <v>0</v>
      </c>
      <c r="X144" s="65">
        <f>'11_Ост_П_ППР'!X202*'12_Ост_П_Обор_ПИР'!$E$12*'12_Ост_П_Обор_ПИР'!$D$95+'11_Ост_П_ППР'!X202*'12_Ост_П_Обор_ПИР'!$D$94</f>
        <v>0</v>
      </c>
      <c r="Y144" s="65">
        <f>'11_Ост_П_ППР'!Y202*'12_Ост_П_Обор_ПИР'!$E$12*'12_Ост_П_Обор_ПИР'!$D$95+'11_Ост_П_ППР'!Y202*'12_Ост_П_Обор_ПИР'!$D$94</f>
        <v>0</v>
      </c>
      <c r="Z144" s="65">
        <f>'11_Ост_П_ППР'!Z202*'12_Ост_П_Обор_ПИР'!$E$12*'12_Ост_П_Обор_ПИР'!$D$95+'11_Ост_П_ППР'!Z202*'12_Ост_П_Обор_ПИР'!$D$94</f>
        <v>0</v>
      </c>
      <c r="AA144" s="65">
        <f>'11_Ост_П_ППР'!AA202*'12_Ост_П_Обор_ПИР'!$E$12*'12_Ост_П_Обор_ПИР'!$D$95+'11_Ост_П_ППР'!AA202*'12_Ост_П_Обор_ПИР'!$D$94</f>
        <v>0</v>
      </c>
      <c r="AB144" s="65">
        <f>'11_Ост_П_ППР'!AB202*'12_Ост_П_Обор_ПИР'!$E$12*'12_Ост_П_Обор_ПИР'!$D$95+'11_Ост_П_ППР'!AB202*'12_Ост_П_Обор_ПИР'!$D$94</f>
        <v>0</v>
      </c>
      <c r="AC144" s="65">
        <f>'11_Ост_П_ППР'!AC202*'12_Ост_П_Обор_ПИР'!$E$12*'12_Ост_П_Обор_ПИР'!$D$95+'11_Ост_П_ППР'!AC202*'12_Ост_П_Обор_ПИР'!$D$94</f>
        <v>0</v>
      </c>
      <c r="AD144" s="65">
        <f>'11_Ост_П_ППР'!AD202*'12_Ост_П_Обор_ПИР'!$E$12*'12_Ост_П_Обор_ПИР'!$D$95+'11_Ост_П_ППР'!AD202*'12_Ост_П_Обор_ПИР'!$D$94</f>
        <v>0</v>
      </c>
      <c r="AE144" s="65">
        <f>'11_Ост_П_ППР'!AE202*'12_Ост_П_Обор_ПИР'!$E$12*'12_Ост_П_Обор_ПИР'!$D$95+'11_Ост_П_ППР'!AE202*'12_Ост_П_Обор_ПИР'!$D$94</f>
        <v>0</v>
      </c>
      <c r="AF144" s="65">
        <f>'11_Ост_П_ППР'!AF202*'12_Ост_П_Обор_ПИР'!$E$12*'12_Ост_П_Обор_ПИР'!$D$95+'11_Ост_П_ППР'!AF202*'12_Ост_П_Обор_ПИР'!$D$94</f>
        <v>0</v>
      </c>
      <c r="AG144" s="65">
        <f>'11_Ост_П_ППР'!AG202*'12_Ост_П_Обор_ПИР'!$E$12*'12_Ост_П_Обор_ПИР'!$D$95+'11_Ост_П_ППР'!AG202*'12_Ост_П_Обор_ПИР'!$D$94</f>
        <v>0</v>
      </c>
      <c r="AH144" s="65">
        <f>'11_Ост_П_ППР'!AH202*'12_Ост_П_Обор_ПИР'!$E$12*'12_Ост_П_Обор_ПИР'!$D$95+'11_Ост_П_ППР'!AH202*'12_Ост_П_Обор_ПИР'!$D$94</f>
        <v>0</v>
      </c>
      <c r="AI144" s="65">
        <f>'11_Ост_П_ППР'!AI202*'12_Ост_П_Обор_ПИР'!$E$12*'12_Ост_П_Обор_ПИР'!$D$95+'11_Ост_П_ППР'!AI202*'12_Ост_П_Обор_ПИР'!$D$94</f>
        <v>0</v>
      </c>
      <c r="AJ144" s="65">
        <f>'11_Ост_П_ППР'!AJ202*'12_Ост_П_Обор_ПИР'!$E$12*'12_Ост_П_Обор_ПИР'!$D$95+'11_Ост_П_ППР'!AJ202*'12_Ост_П_Обор_ПИР'!$D$94</f>
        <v>0</v>
      </c>
      <c r="AK144" s="65">
        <f>'11_Ост_П_ППР'!AK202*'12_Ост_П_Обор_ПИР'!$E$12*'12_Ост_П_Обор_ПИР'!$D$95+'11_Ост_П_ППР'!AK202*'12_Ост_П_Обор_ПИР'!$D$94</f>
        <v>0</v>
      </c>
      <c r="AL144" s="65">
        <f>'11_Ост_П_ППР'!AL202*'12_Ост_П_Обор_ПИР'!$E$12*'12_Ост_П_Обор_ПИР'!$D$95+'11_Ост_П_ППР'!AL202*'12_Ост_П_Обор_ПИР'!$D$94</f>
        <v>0</v>
      </c>
      <c r="AM144" s="65">
        <f>'11_Ост_П_ППР'!AM202*'12_Ост_П_Обор_ПИР'!$E$12*'12_Ост_П_Обор_ПИР'!$D$95+'11_Ост_П_ППР'!AM202*'12_Ост_П_Обор_ПИР'!$D$94</f>
        <v>0</v>
      </c>
      <c r="AN144" s="65">
        <f>'11_Ост_П_ППР'!AN202*'12_Ост_П_Обор_ПИР'!$E$12*'12_Ост_П_Обор_ПИР'!$D$95+'11_Ост_П_ППР'!AN202*'12_Ост_П_Обор_ПИР'!$D$94</f>
        <v>0</v>
      </c>
      <c r="AO144" s="65">
        <f>'11_Ост_П_ППР'!AO202*'12_Ост_П_Обор_ПИР'!$E$12*'12_Ост_П_Обор_ПИР'!$D$95+'11_Ост_П_ППР'!AO202*'12_Ост_П_Обор_ПИР'!$D$94</f>
        <v>0</v>
      </c>
      <c r="AP144" s="65">
        <f>'11_Ост_П_ППР'!AP202*'12_Ост_П_Обор_ПИР'!$E$12*'12_Ост_П_Обор_ПИР'!$D$95+'11_Ост_П_ППР'!AP202*'12_Ост_П_Обор_ПИР'!$D$94</f>
        <v>0</v>
      </c>
      <c r="AQ144" s="65">
        <f>'11_Ост_П_ППР'!AQ202*'12_Ост_П_Обор_ПИР'!$E$12*'12_Ост_П_Обор_ПИР'!$D$95+'11_Ост_П_ППР'!AQ202*'12_Ост_П_Обор_ПИР'!$D$94</f>
        <v>0</v>
      </c>
      <c r="AR144" s="65">
        <f>'11_Ост_П_ППР'!AR202*'12_Ост_П_Обор_ПИР'!$E$12*'12_Ост_П_Обор_ПИР'!$D$95+'11_Ост_П_ППР'!AR202*'12_Ост_П_Обор_ПИР'!$D$94</f>
        <v>0</v>
      </c>
      <c r="AS144" s="65">
        <f>'11_Ост_П_ППР'!AS202*'12_Ост_П_Обор_ПИР'!$E$12*'12_Ост_П_Обор_ПИР'!$D$95+'11_Ост_П_ППР'!AS202*'12_Ост_П_Обор_ПИР'!$D$94</f>
        <v>0</v>
      </c>
      <c r="AT144" s="65">
        <f>'11_Ост_П_ППР'!AT202*'12_Ост_П_Обор_ПИР'!$E$12*'12_Ост_П_Обор_ПИР'!$D$95+'11_Ост_П_ППР'!AT202*'12_Ост_П_Обор_ПИР'!$D$94</f>
        <v>0</v>
      </c>
      <c r="AU144" s="65">
        <f>'11_Ост_П_ППР'!AU202*'12_Ост_П_Обор_ПИР'!$E$12*'12_Ост_П_Обор_ПИР'!$D$95+'11_Ост_П_ППР'!AU202*'12_Ост_П_Обор_ПИР'!$D$94</f>
        <v>0</v>
      </c>
      <c r="AV144" s="65">
        <f>'11_Ост_П_ППР'!AV202*'12_Ост_П_Обор_ПИР'!$E$12*'12_Ост_П_Обор_ПИР'!$D$95+'11_Ост_П_ППР'!AV202*'12_Ост_П_Обор_ПИР'!$D$94</f>
        <v>0</v>
      </c>
      <c r="AW144" s="65">
        <f>'11_Ост_П_ППР'!AW202*'12_Ост_П_Обор_ПИР'!$E$12*'12_Ост_П_Обор_ПИР'!$D$95+'11_Ост_П_ППР'!AW202*'12_Ост_П_Обор_ПИР'!$D$94</f>
        <v>0</v>
      </c>
      <c r="AX144" s="65">
        <f>'11_Ост_П_ППР'!AX202*'12_Ост_П_Обор_ПИР'!$E$12*'12_Ост_П_Обор_ПИР'!$D$95+'11_Ост_П_ППР'!AX202*'12_Ост_П_Обор_ПИР'!$D$94</f>
        <v>0</v>
      </c>
      <c r="AY144" s="65">
        <f>'11_Ост_П_ППР'!AY202*'12_Ост_П_Обор_ПИР'!$E$12*'12_Ост_П_Обор_ПИР'!$D$95+'11_Ост_П_ППР'!AY202*'12_Ост_П_Обор_ПИР'!$D$94</f>
        <v>0</v>
      </c>
      <c r="AZ144" s="65">
        <f>'11_Ост_П_ППР'!AZ202*'12_Ост_П_Обор_ПИР'!$E$12*'12_Ост_П_Обор_ПИР'!$D$95+'11_Ост_П_ППР'!AZ202*'12_Ост_П_Обор_ПИР'!$D$94</f>
        <v>0</v>
      </c>
      <c r="BA144" s="65">
        <f>'11_Ост_П_ППР'!BA202*'12_Ост_П_Обор_ПИР'!$E$12*'12_Ост_П_Обор_ПИР'!$D$95+'11_Ост_П_ППР'!BA202*'12_Ост_П_Обор_ПИР'!$D$94</f>
        <v>0</v>
      </c>
      <c r="BB144" s="65">
        <f>'11_Ост_П_ППР'!BB202*'12_Ост_П_Обор_ПИР'!$E$12*'12_Ост_П_Обор_ПИР'!$D$95+'11_Ост_П_ППР'!BB202*'12_Ост_П_Обор_ПИР'!$D$94</f>
        <v>0</v>
      </c>
      <c r="BC144" s="65">
        <f>'11_Ост_П_ППР'!BC202*'12_Ост_П_Обор_ПИР'!$E$12*'12_Ост_П_Обор_ПИР'!$D$95+'11_Ост_П_ППР'!BC202*'12_Ост_П_Обор_ПИР'!$D$94</f>
        <v>0</v>
      </c>
      <c r="BD144" s="65">
        <f>'11_Ост_П_ППР'!BD202*'12_Ост_П_Обор_ПИР'!$E$12*'12_Ост_П_Обор_ПИР'!$D$95+'11_Ост_П_ППР'!BD202*'12_Ост_П_Обор_ПИР'!$D$94</f>
        <v>0</v>
      </c>
      <c r="BE144" s="65">
        <f>'11_Ост_П_ППР'!BE202*'12_Ост_П_Обор_ПИР'!$E$12*'12_Ост_П_Обор_ПИР'!$D$95+'11_Ост_П_ППР'!BE202*'12_Ост_П_Обор_ПИР'!$D$94</f>
        <v>0</v>
      </c>
      <c r="BF144" s="65">
        <f>'11_Ост_П_ППР'!BF202*'12_Ост_П_Обор_ПИР'!$E$12*'12_Ост_П_Обор_ПИР'!$D$95+'11_Ост_П_ППР'!BF202*'12_Ост_П_Обор_ПИР'!$D$94</f>
        <v>0</v>
      </c>
      <c r="BG144" s="65">
        <f>'11_Ост_П_ППР'!BG202*'12_Ост_П_Обор_ПИР'!$E$12*'12_Ост_П_Обор_ПИР'!$D$95+'11_Ост_П_ППР'!BG202*'12_Ост_П_Обор_ПИР'!$D$94</f>
        <v>0</v>
      </c>
      <c r="BH144" s="65">
        <f>'11_Ост_П_ППР'!BH202*'12_Ост_П_Обор_ПИР'!$E$12*'12_Ост_П_Обор_ПИР'!$D$95+'11_Ост_П_ППР'!BH202*'12_Ост_П_Обор_ПИР'!$D$94</f>
        <v>0</v>
      </c>
    </row>
    <row r="145" spans="2:60" s="6" customFormat="1" hidden="1" x14ac:dyDescent="0.2">
      <c r="B145" s="44"/>
      <c r="C145" s="13"/>
      <c r="D145" s="64">
        <f t="shared" si="20"/>
        <v>0</v>
      </c>
      <c r="E145" s="65">
        <f>'11_Ост_П_ППР'!E203*'12_Ост_П_Обор_ПИР'!$E$13*'12_Ост_П_Обор_ПИР'!$D$95+'11_Ост_П_ППР'!E203*'12_Ост_П_Обор_ПИР'!$D$94</f>
        <v>0</v>
      </c>
      <c r="F145" s="65">
        <f>'11_Ост_П_ППР'!F203*'12_Ост_П_Обор_ПИР'!$E$13*'12_Ост_П_Обор_ПИР'!$D$95+'11_Ост_П_ППР'!F203*'12_Ост_П_Обор_ПИР'!$D$94</f>
        <v>0</v>
      </c>
      <c r="G145" s="65">
        <f>'11_Ост_П_ППР'!G203*'12_Ост_П_Обор_ПИР'!$E$13*'12_Ост_П_Обор_ПИР'!$D$95+'11_Ост_П_ППР'!G203*'12_Ост_П_Обор_ПИР'!$D$94</f>
        <v>0</v>
      </c>
      <c r="H145" s="65">
        <f>'11_Ост_П_ППР'!H203*'12_Ост_П_Обор_ПИР'!$E$13*'12_Ост_П_Обор_ПИР'!$D$95+'11_Ост_П_ППР'!H203*'12_Ост_П_Обор_ПИР'!$D$94</f>
        <v>0</v>
      </c>
      <c r="I145" s="65">
        <f>'11_Ост_П_ППР'!I203*'12_Ост_П_Обор_ПИР'!$E$13*'12_Ост_П_Обор_ПИР'!$D$95+'11_Ост_П_ППР'!I203*'12_Ост_П_Обор_ПИР'!$D$94</f>
        <v>0</v>
      </c>
      <c r="J145" s="65">
        <f>'11_Ост_П_ППР'!J203*'12_Ост_П_Обор_ПИР'!$E$13*'12_Ост_П_Обор_ПИР'!$D$95+'11_Ост_П_ППР'!J203*'12_Ост_П_Обор_ПИР'!$D$94</f>
        <v>0</v>
      </c>
      <c r="K145" s="65">
        <f>'11_Ост_П_ППР'!K203*'12_Ост_П_Обор_ПИР'!$E$13*'12_Ост_П_Обор_ПИР'!$D$95+'11_Ост_П_ППР'!K203*'12_Ост_П_Обор_ПИР'!$D$94</f>
        <v>0</v>
      </c>
      <c r="L145" s="65">
        <f>'11_Ост_П_ППР'!L203*'12_Ост_П_Обор_ПИР'!$E$13*'12_Ост_П_Обор_ПИР'!$D$95+'11_Ост_П_ППР'!L203*'12_Ост_П_Обор_ПИР'!$D$94</f>
        <v>0</v>
      </c>
      <c r="M145" s="65">
        <f>'11_Ост_П_ППР'!M203*'12_Ост_П_Обор_ПИР'!$E$13*'12_Ост_П_Обор_ПИР'!$D$95+'11_Ост_П_ППР'!M203*'12_Ост_П_Обор_ПИР'!$D$94</f>
        <v>0</v>
      </c>
      <c r="N145" s="65">
        <f>'11_Ост_П_ППР'!N203*'12_Ост_П_Обор_ПИР'!$E$13*'12_Ост_П_Обор_ПИР'!$D$95+'11_Ост_П_ППР'!N203*'12_Ост_П_Обор_ПИР'!$D$94</f>
        <v>0</v>
      </c>
      <c r="O145" s="65">
        <f>'11_Ост_П_ППР'!O203*'12_Ост_П_Обор_ПИР'!$E$13*'12_Ост_П_Обор_ПИР'!$D$95+'11_Ост_П_ППР'!O203*'12_Ост_П_Обор_ПИР'!$D$94</f>
        <v>0</v>
      </c>
      <c r="P145" s="65">
        <f>'11_Ост_П_ППР'!P203*'12_Ост_П_Обор_ПИР'!$E$13*'12_Ост_П_Обор_ПИР'!$D$95+'11_Ост_П_ППР'!P203*'12_Ост_П_Обор_ПИР'!$D$94</f>
        <v>0</v>
      </c>
      <c r="Q145" s="65">
        <f>'11_Ост_П_ППР'!Q203*'12_Ост_П_Обор_ПИР'!$E$13*'12_Ост_П_Обор_ПИР'!$D$95+'11_Ост_П_ППР'!Q203*'12_Ост_П_Обор_ПИР'!$D$94</f>
        <v>0</v>
      </c>
      <c r="R145" s="65">
        <f>'11_Ост_П_ППР'!R203*'12_Ост_П_Обор_ПИР'!$E$13*'12_Ост_П_Обор_ПИР'!$D$95+'11_Ост_П_ППР'!R203*'12_Ост_П_Обор_ПИР'!$D$94</f>
        <v>0</v>
      </c>
      <c r="S145" s="65">
        <f>'11_Ост_П_ППР'!S203*'12_Ост_П_Обор_ПИР'!$E$13*'12_Ост_П_Обор_ПИР'!$D$95+'11_Ост_П_ППР'!S203*'12_Ост_П_Обор_ПИР'!$D$94</f>
        <v>0</v>
      </c>
      <c r="T145" s="65">
        <f>'11_Ост_П_ППР'!T203*'12_Ост_П_Обор_ПИР'!$E$13*'12_Ост_П_Обор_ПИР'!$D$95+'11_Ост_П_ППР'!T203*'12_Ост_П_Обор_ПИР'!$D$94</f>
        <v>0</v>
      </c>
      <c r="U145" s="65">
        <f>'11_Ост_П_ППР'!U203*'12_Ост_П_Обор_ПИР'!$E$13*'12_Ост_П_Обор_ПИР'!$D$95+'11_Ост_П_ППР'!U203*'12_Ост_П_Обор_ПИР'!$D$94</f>
        <v>0</v>
      </c>
      <c r="V145" s="65">
        <f>'11_Ост_П_ППР'!V203*'12_Ост_П_Обор_ПИР'!$E$13*'12_Ост_П_Обор_ПИР'!$D$95+'11_Ост_П_ППР'!V203*'12_Ост_П_Обор_ПИР'!$D$94</f>
        <v>0</v>
      </c>
      <c r="W145" s="65">
        <f>'11_Ост_П_ППР'!W203*'12_Ост_П_Обор_ПИР'!$E$13*'12_Ост_П_Обор_ПИР'!$D$95+'11_Ост_П_ППР'!W203*'12_Ост_П_Обор_ПИР'!$D$94</f>
        <v>0</v>
      </c>
      <c r="X145" s="65">
        <f>'11_Ост_П_ППР'!X203*'12_Ост_П_Обор_ПИР'!$E$13*'12_Ост_П_Обор_ПИР'!$D$95+'11_Ост_П_ППР'!X203*'12_Ост_П_Обор_ПИР'!$D$94</f>
        <v>0</v>
      </c>
      <c r="Y145" s="65">
        <f>'11_Ост_П_ППР'!Y203*'12_Ост_П_Обор_ПИР'!$E$13*'12_Ост_П_Обор_ПИР'!$D$95+'11_Ост_П_ППР'!Y203*'12_Ост_П_Обор_ПИР'!$D$94</f>
        <v>0</v>
      </c>
      <c r="Z145" s="65">
        <f>'11_Ост_П_ППР'!Z203*'12_Ост_П_Обор_ПИР'!$E$13*'12_Ост_П_Обор_ПИР'!$D$95+'11_Ост_П_ППР'!Z203*'12_Ост_П_Обор_ПИР'!$D$94</f>
        <v>0</v>
      </c>
      <c r="AA145" s="65">
        <f>'11_Ост_П_ППР'!AA203*'12_Ост_П_Обор_ПИР'!$E$13*'12_Ост_П_Обор_ПИР'!$D$95+'11_Ост_П_ППР'!AA203*'12_Ост_П_Обор_ПИР'!$D$94</f>
        <v>0</v>
      </c>
      <c r="AB145" s="65">
        <f>'11_Ост_П_ППР'!AB203*'12_Ост_П_Обор_ПИР'!$E$13*'12_Ост_П_Обор_ПИР'!$D$95+'11_Ост_П_ППР'!AB203*'12_Ост_П_Обор_ПИР'!$D$94</f>
        <v>0</v>
      </c>
      <c r="AC145" s="65">
        <f>'11_Ост_П_ППР'!AC203*'12_Ост_П_Обор_ПИР'!$E$13*'12_Ост_П_Обор_ПИР'!$D$95+'11_Ост_П_ППР'!AC203*'12_Ост_П_Обор_ПИР'!$D$94</f>
        <v>0</v>
      </c>
      <c r="AD145" s="65">
        <f>'11_Ост_П_ППР'!AD203*'12_Ост_П_Обор_ПИР'!$E$13*'12_Ост_П_Обор_ПИР'!$D$95+'11_Ост_П_ППР'!AD203*'12_Ост_П_Обор_ПИР'!$D$94</f>
        <v>0</v>
      </c>
      <c r="AE145" s="65">
        <f>'11_Ост_П_ППР'!AE203*'12_Ост_П_Обор_ПИР'!$E$13*'12_Ост_П_Обор_ПИР'!$D$95+'11_Ост_П_ППР'!AE203*'12_Ост_П_Обор_ПИР'!$D$94</f>
        <v>0</v>
      </c>
      <c r="AF145" s="65">
        <f>'11_Ост_П_ППР'!AF203*'12_Ост_П_Обор_ПИР'!$E$13*'12_Ост_П_Обор_ПИР'!$D$95+'11_Ост_П_ППР'!AF203*'12_Ост_П_Обор_ПИР'!$D$94</f>
        <v>0</v>
      </c>
      <c r="AG145" s="65">
        <f>'11_Ост_П_ППР'!AG203*'12_Ост_П_Обор_ПИР'!$E$13*'12_Ост_П_Обор_ПИР'!$D$95+'11_Ост_П_ППР'!AG203*'12_Ост_П_Обор_ПИР'!$D$94</f>
        <v>0</v>
      </c>
      <c r="AH145" s="65">
        <f>'11_Ост_П_ППР'!AH203*'12_Ост_П_Обор_ПИР'!$E$13*'12_Ост_П_Обор_ПИР'!$D$95+'11_Ост_П_ППР'!AH203*'12_Ост_П_Обор_ПИР'!$D$94</f>
        <v>0</v>
      </c>
      <c r="AI145" s="65">
        <f>'11_Ост_П_ППР'!AI203*'12_Ост_П_Обор_ПИР'!$E$13*'12_Ост_П_Обор_ПИР'!$D$95+'11_Ост_П_ППР'!AI203*'12_Ост_П_Обор_ПИР'!$D$94</f>
        <v>0</v>
      </c>
      <c r="AJ145" s="65">
        <f>'11_Ост_П_ППР'!AJ203*'12_Ост_П_Обор_ПИР'!$E$13*'12_Ост_П_Обор_ПИР'!$D$95+'11_Ост_П_ППР'!AJ203*'12_Ост_П_Обор_ПИР'!$D$94</f>
        <v>0</v>
      </c>
      <c r="AK145" s="65">
        <f>'11_Ост_П_ППР'!AK203*'12_Ост_П_Обор_ПИР'!$E$13*'12_Ост_П_Обор_ПИР'!$D$95+'11_Ост_П_ППР'!AK203*'12_Ост_П_Обор_ПИР'!$D$94</f>
        <v>0</v>
      </c>
      <c r="AL145" s="65">
        <f>'11_Ост_П_ППР'!AL203*'12_Ост_П_Обор_ПИР'!$E$13*'12_Ост_П_Обор_ПИР'!$D$95+'11_Ост_П_ППР'!AL203*'12_Ост_П_Обор_ПИР'!$D$94</f>
        <v>0</v>
      </c>
      <c r="AM145" s="65">
        <f>'11_Ост_П_ППР'!AM203*'12_Ост_П_Обор_ПИР'!$E$13*'12_Ост_П_Обор_ПИР'!$D$95+'11_Ост_П_ППР'!AM203*'12_Ост_П_Обор_ПИР'!$D$94</f>
        <v>0</v>
      </c>
      <c r="AN145" s="65">
        <f>'11_Ост_П_ППР'!AN203*'12_Ост_П_Обор_ПИР'!$E$13*'12_Ост_П_Обор_ПИР'!$D$95+'11_Ост_П_ППР'!AN203*'12_Ост_П_Обор_ПИР'!$D$94</f>
        <v>0</v>
      </c>
      <c r="AO145" s="65">
        <f>'11_Ост_П_ППР'!AO203*'12_Ост_П_Обор_ПИР'!$E$13*'12_Ост_П_Обор_ПИР'!$D$95+'11_Ост_П_ППР'!AO203*'12_Ост_П_Обор_ПИР'!$D$94</f>
        <v>0</v>
      </c>
      <c r="AP145" s="65">
        <f>'11_Ост_П_ППР'!AP203*'12_Ост_П_Обор_ПИР'!$E$13*'12_Ост_П_Обор_ПИР'!$D$95+'11_Ост_П_ППР'!AP203*'12_Ост_П_Обор_ПИР'!$D$94</f>
        <v>0</v>
      </c>
      <c r="AQ145" s="65">
        <f>'11_Ост_П_ППР'!AQ203*'12_Ост_П_Обор_ПИР'!$E$13*'12_Ост_П_Обор_ПИР'!$D$95+'11_Ост_П_ППР'!AQ203*'12_Ост_П_Обор_ПИР'!$D$94</f>
        <v>0</v>
      </c>
      <c r="AR145" s="65">
        <f>'11_Ост_П_ППР'!AR203*'12_Ост_П_Обор_ПИР'!$E$13*'12_Ост_П_Обор_ПИР'!$D$95+'11_Ост_П_ППР'!AR203*'12_Ост_П_Обор_ПИР'!$D$94</f>
        <v>0</v>
      </c>
      <c r="AS145" s="65">
        <f>'11_Ост_П_ППР'!AS203*'12_Ост_П_Обор_ПИР'!$E$13*'12_Ост_П_Обор_ПИР'!$D$95+'11_Ост_П_ППР'!AS203*'12_Ост_П_Обор_ПИР'!$D$94</f>
        <v>0</v>
      </c>
      <c r="AT145" s="65">
        <f>'11_Ост_П_ППР'!AT203*'12_Ост_П_Обор_ПИР'!$E$13*'12_Ост_П_Обор_ПИР'!$D$95+'11_Ост_П_ППР'!AT203*'12_Ост_П_Обор_ПИР'!$D$94</f>
        <v>0</v>
      </c>
      <c r="AU145" s="65">
        <f>'11_Ост_П_ППР'!AU203*'12_Ост_П_Обор_ПИР'!$E$13*'12_Ост_П_Обор_ПИР'!$D$95+'11_Ост_П_ППР'!AU203*'12_Ост_П_Обор_ПИР'!$D$94</f>
        <v>0</v>
      </c>
      <c r="AV145" s="65">
        <f>'11_Ост_П_ППР'!AV203*'12_Ост_П_Обор_ПИР'!$E$13*'12_Ост_П_Обор_ПИР'!$D$95+'11_Ост_П_ППР'!AV203*'12_Ост_П_Обор_ПИР'!$D$94</f>
        <v>0</v>
      </c>
      <c r="AW145" s="65">
        <f>'11_Ост_П_ППР'!AW203*'12_Ост_П_Обор_ПИР'!$E$13*'12_Ост_П_Обор_ПИР'!$D$95+'11_Ост_П_ППР'!AW203*'12_Ост_П_Обор_ПИР'!$D$94</f>
        <v>0</v>
      </c>
      <c r="AX145" s="65">
        <f>'11_Ост_П_ППР'!AX203*'12_Ост_П_Обор_ПИР'!$E$13*'12_Ост_П_Обор_ПИР'!$D$95+'11_Ост_П_ППР'!AX203*'12_Ост_П_Обор_ПИР'!$D$94</f>
        <v>0</v>
      </c>
      <c r="AY145" s="65">
        <f>'11_Ост_П_ППР'!AY203*'12_Ост_П_Обор_ПИР'!$E$13*'12_Ост_П_Обор_ПИР'!$D$95+'11_Ост_П_ППР'!AY203*'12_Ост_П_Обор_ПИР'!$D$94</f>
        <v>0</v>
      </c>
      <c r="AZ145" s="65">
        <f>'11_Ост_П_ППР'!AZ203*'12_Ост_П_Обор_ПИР'!$E$13*'12_Ост_П_Обор_ПИР'!$D$95+'11_Ост_П_ППР'!AZ203*'12_Ост_П_Обор_ПИР'!$D$94</f>
        <v>0</v>
      </c>
      <c r="BA145" s="65">
        <f>'11_Ост_П_ППР'!BA203*'12_Ост_П_Обор_ПИР'!$E$13*'12_Ост_П_Обор_ПИР'!$D$95+'11_Ост_П_ППР'!BA203*'12_Ост_П_Обор_ПИР'!$D$94</f>
        <v>0</v>
      </c>
      <c r="BB145" s="65">
        <f>'11_Ост_П_ППР'!BB203*'12_Ост_П_Обор_ПИР'!$E$13*'12_Ост_П_Обор_ПИР'!$D$95+'11_Ост_П_ППР'!BB203*'12_Ост_П_Обор_ПИР'!$D$94</f>
        <v>0</v>
      </c>
      <c r="BC145" s="65">
        <f>'11_Ост_П_ППР'!BC203*'12_Ост_П_Обор_ПИР'!$E$13*'12_Ост_П_Обор_ПИР'!$D$95+'11_Ост_П_ППР'!BC203*'12_Ост_П_Обор_ПИР'!$D$94</f>
        <v>0</v>
      </c>
      <c r="BD145" s="65">
        <f>'11_Ост_П_ППР'!BD203*'12_Ост_П_Обор_ПИР'!$E$13*'12_Ост_П_Обор_ПИР'!$D$95+'11_Ост_П_ППР'!BD203*'12_Ост_П_Обор_ПИР'!$D$94</f>
        <v>0</v>
      </c>
      <c r="BE145" s="65">
        <f>'11_Ост_П_ППР'!BE203*'12_Ост_П_Обор_ПИР'!$E$13*'12_Ост_П_Обор_ПИР'!$D$95+'11_Ост_П_ППР'!BE203*'12_Ост_П_Обор_ПИР'!$D$94</f>
        <v>0</v>
      </c>
      <c r="BF145" s="65">
        <f>'11_Ост_П_ППР'!BF203*'12_Ост_П_Обор_ПИР'!$E$13*'12_Ост_П_Обор_ПИР'!$D$95+'11_Ост_П_ППР'!BF203*'12_Ост_П_Обор_ПИР'!$D$94</f>
        <v>0</v>
      </c>
      <c r="BG145" s="65">
        <f>'11_Ост_П_ППР'!BG203*'12_Ост_П_Обор_ПИР'!$E$13*'12_Ост_П_Обор_ПИР'!$D$95+'11_Ост_П_ППР'!BG203*'12_Ост_П_Обор_ПИР'!$D$94</f>
        <v>0</v>
      </c>
      <c r="BH145" s="65">
        <f>'11_Ост_П_ППР'!BH203*'12_Ост_П_Обор_ПИР'!$E$13*'12_Ост_П_Обор_ПИР'!$D$95+'11_Ост_П_ППР'!BH203*'12_Ост_П_Обор_ПИР'!$D$94</f>
        <v>0</v>
      </c>
    </row>
    <row r="146" spans="2:60" s="6" customFormat="1" hidden="1" x14ac:dyDescent="0.2">
      <c r="B146" s="44"/>
      <c r="C146" s="13"/>
      <c r="D146" s="64">
        <f t="shared" si="20"/>
        <v>0</v>
      </c>
      <c r="E146" s="65">
        <f>'11_Ост_П_ППР'!E204*'12_Ост_П_Обор_ПИР'!$E$14*'12_Ост_П_Обор_ПИР'!$D$95+'11_Ост_П_ППР'!E204*'12_Ост_П_Обор_ПИР'!$D$94</f>
        <v>0</v>
      </c>
      <c r="F146" s="65">
        <f>'11_Ост_П_ППР'!F204*'12_Ост_П_Обор_ПИР'!$E$14*'12_Ост_П_Обор_ПИР'!$D$95+'11_Ост_П_ППР'!F204*'12_Ост_П_Обор_ПИР'!$D$94</f>
        <v>0</v>
      </c>
      <c r="G146" s="65">
        <f>'11_Ост_П_ППР'!G204*'12_Ост_П_Обор_ПИР'!$E$14*'12_Ост_П_Обор_ПИР'!$D$95+'11_Ост_П_ППР'!G204*'12_Ост_П_Обор_ПИР'!$D$94</f>
        <v>0</v>
      </c>
      <c r="H146" s="65">
        <f>'11_Ост_П_ППР'!H204*'12_Ост_П_Обор_ПИР'!$E$14*'12_Ост_П_Обор_ПИР'!$D$95+'11_Ост_П_ППР'!H204*'12_Ост_П_Обор_ПИР'!$D$94</f>
        <v>0</v>
      </c>
      <c r="I146" s="65">
        <f>'11_Ост_П_ППР'!I204*'12_Ост_П_Обор_ПИР'!$E$14*'12_Ост_П_Обор_ПИР'!$D$95+'11_Ост_П_ППР'!I204*'12_Ост_П_Обор_ПИР'!$D$94</f>
        <v>0</v>
      </c>
      <c r="J146" s="65">
        <f>'11_Ост_П_ППР'!J204*'12_Ост_П_Обор_ПИР'!$E$14*'12_Ост_П_Обор_ПИР'!$D$95+'11_Ост_П_ППР'!J204*'12_Ост_П_Обор_ПИР'!$D$94</f>
        <v>0</v>
      </c>
      <c r="K146" s="65">
        <f>'11_Ост_П_ППР'!K204*'12_Ост_П_Обор_ПИР'!$E$14*'12_Ост_П_Обор_ПИР'!$D$95+'11_Ост_П_ППР'!K204*'12_Ост_П_Обор_ПИР'!$D$94</f>
        <v>0</v>
      </c>
      <c r="L146" s="65">
        <f>'11_Ост_П_ППР'!L204*'12_Ост_П_Обор_ПИР'!$E$14*'12_Ост_П_Обор_ПИР'!$D$95+'11_Ост_П_ППР'!L204*'12_Ост_П_Обор_ПИР'!$D$94</f>
        <v>0</v>
      </c>
      <c r="M146" s="65">
        <f>'11_Ост_П_ППР'!M204*'12_Ост_П_Обор_ПИР'!$E$14*'12_Ост_П_Обор_ПИР'!$D$95+'11_Ост_П_ППР'!M204*'12_Ост_П_Обор_ПИР'!$D$94</f>
        <v>0</v>
      </c>
      <c r="N146" s="65">
        <f>'11_Ост_П_ППР'!N204*'12_Ост_П_Обор_ПИР'!$E$14*'12_Ост_П_Обор_ПИР'!$D$95+'11_Ост_П_ППР'!N204*'12_Ост_П_Обор_ПИР'!$D$94</f>
        <v>0</v>
      </c>
      <c r="O146" s="65">
        <f>'11_Ост_П_ППР'!O204*'12_Ост_П_Обор_ПИР'!$E$14*'12_Ост_П_Обор_ПИР'!$D$95+'11_Ост_П_ППР'!O204*'12_Ост_П_Обор_ПИР'!$D$94</f>
        <v>0</v>
      </c>
      <c r="P146" s="65">
        <f>'11_Ост_П_ППР'!P204*'12_Ост_П_Обор_ПИР'!$E$14*'12_Ост_П_Обор_ПИР'!$D$95+'11_Ост_П_ППР'!P204*'12_Ост_П_Обор_ПИР'!$D$94</f>
        <v>0</v>
      </c>
      <c r="Q146" s="65">
        <f>'11_Ост_П_ППР'!Q204*'12_Ост_П_Обор_ПИР'!$E$14*'12_Ост_П_Обор_ПИР'!$D$95+'11_Ост_П_ППР'!Q204*'12_Ост_П_Обор_ПИР'!$D$94</f>
        <v>0</v>
      </c>
      <c r="R146" s="65">
        <f>'11_Ост_П_ППР'!R204*'12_Ост_П_Обор_ПИР'!$E$14*'12_Ост_П_Обор_ПИР'!$D$95+'11_Ост_П_ППР'!R204*'12_Ост_П_Обор_ПИР'!$D$94</f>
        <v>0</v>
      </c>
      <c r="S146" s="65">
        <f>'11_Ост_П_ППР'!S204*'12_Ост_П_Обор_ПИР'!$E$14*'12_Ост_П_Обор_ПИР'!$D$95+'11_Ост_П_ППР'!S204*'12_Ост_П_Обор_ПИР'!$D$94</f>
        <v>0</v>
      </c>
      <c r="T146" s="65">
        <f>'11_Ост_П_ППР'!T204*'12_Ост_П_Обор_ПИР'!$E$14*'12_Ост_П_Обор_ПИР'!$D$95+'11_Ост_П_ППР'!T204*'12_Ост_П_Обор_ПИР'!$D$94</f>
        <v>0</v>
      </c>
      <c r="U146" s="65">
        <f>'11_Ост_П_ППР'!U204*'12_Ост_П_Обор_ПИР'!$E$14*'12_Ост_П_Обор_ПИР'!$D$95+'11_Ост_П_ППР'!U204*'12_Ост_П_Обор_ПИР'!$D$94</f>
        <v>0</v>
      </c>
      <c r="V146" s="65">
        <f>'11_Ост_П_ППР'!V204*'12_Ост_П_Обор_ПИР'!$E$14*'12_Ост_П_Обор_ПИР'!$D$95+'11_Ост_П_ППР'!V204*'12_Ост_П_Обор_ПИР'!$D$94</f>
        <v>0</v>
      </c>
      <c r="W146" s="65">
        <f>'11_Ост_П_ППР'!W204*'12_Ост_П_Обор_ПИР'!$E$14*'12_Ост_П_Обор_ПИР'!$D$95+'11_Ост_П_ППР'!W204*'12_Ост_П_Обор_ПИР'!$D$94</f>
        <v>0</v>
      </c>
      <c r="X146" s="65">
        <f>'11_Ост_П_ППР'!X204*'12_Ост_П_Обор_ПИР'!$E$14*'12_Ост_П_Обор_ПИР'!$D$95+'11_Ост_П_ППР'!X204*'12_Ост_П_Обор_ПИР'!$D$94</f>
        <v>0</v>
      </c>
      <c r="Y146" s="65">
        <f>'11_Ост_П_ППР'!Y204*'12_Ост_П_Обор_ПИР'!$E$14*'12_Ост_П_Обор_ПИР'!$D$95+'11_Ост_П_ППР'!Y204*'12_Ост_П_Обор_ПИР'!$D$94</f>
        <v>0</v>
      </c>
      <c r="Z146" s="65">
        <f>'11_Ост_П_ППР'!Z204*'12_Ост_П_Обор_ПИР'!$E$14*'12_Ост_П_Обор_ПИР'!$D$95+'11_Ост_П_ППР'!Z204*'12_Ост_П_Обор_ПИР'!$D$94</f>
        <v>0</v>
      </c>
      <c r="AA146" s="65">
        <f>'11_Ост_П_ППР'!AA204*'12_Ост_П_Обор_ПИР'!$E$14*'12_Ост_П_Обор_ПИР'!$D$95+'11_Ост_П_ППР'!AA204*'12_Ост_П_Обор_ПИР'!$D$94</f>
        <v>0</v>
      </c>
      <c r="AB146" s="65">
        <f>'11_Ост_П_ППР'!AB204*'12_Ост_П_Обор_ПИР'!$E$14*'12_Ост_П_Обор_ПИР'!$D$95+'11_Ост_П_ППР'!AB204*'12_Ост_П_Обор_ПИР'!$D$94</f>
        <v>0</v>
      </c>
      <c r="AC146" s="65">
        <f>'11_Ост_П_ППР'!AC204*'12_Ост_П_Обор_ПИР'!$E$14*'12_Ост_П_Обор_ПИР'!$D$95+'11_Ост_П_ППР'!AC204*'12_Ост_П_Обор_ПИР'!$D$94</f>
        <v>0</v>
      </c>
      <c r="AD146" s="65">
        <f>'11_Ост_П_ППР'!AD204*'12_Ост_П_Обор_ПИР'!$E$14*'12_Ост_П_Обор_ПИР'!$D$95+'11_Ост_П_ППР'!AD204*'12_Ост_П_Обор_ПИР'!$D$94</f>
        <v>0</v>
      </c>
      <c r="AE146" s="65">
        <f>'11_Ост_П_ППР'!AE204*'12_Ост_П_Обор_ПИР'!$E$14*'12_Ост_П_Обор_ПИР'!$D$95+'11_Ост_П_ППР'!AE204*'12_Ост_П_Обор_ПИР'!$D$94</f>
        <v>0</v>
      </c>
      <c r="AF146" s="65">
        <f>'11_Ост_П_ППР'!AF204*'12_Ост_П_Обор_ПИР'!$E$14*'12_Ост_П_Обор_ПИР'!$D$95+'11_Ост_П_ППР'!AF204*'12_Ост_П_Обор_ПИР'!$D$94</f>
        <v>0</v>
      </c>
      <c r="AG146" s="65">
        <f>'11_Ост_П_ППР'!AG204*'12_Ост_П_Обор_ПИР'!$E$14*'12_Ост_П_Обор_ПИР'!$D$95+'11_Ост_П_ППР'!AG204*'12_Ост_П_Обор_ПИР'!$D$94</f>
        <v>0</v>
      </c>
      <c r="AH146" s="65">
        <f>'11_Ост_П_ППР'!AH204*'12_Ост_П_Обор_ПИР'!$E$14*'12_Ост_П_Обор_ПИР'!$D$95+'11_Ост_П_ППР'!AH204*'12_Ост_П_Обор_ПИР'!$D$94</f>
        <v>0</v>
      </c>
      <c r="AI146" s="65">
        <f>'11_Ост_П_ППР'!AI204*'12_Ост_П_Обор_ПИР'!$E$14*'12_Ост_П_Обор_ПИР'!$D$95+'11_Ост_П_ППР'!AI204*'12_Ост_П_Обор_ПИР'!$D$94</f>
        <v>0</v>
      </c>
      <c r="AJ146" s="65">
        <f>'11_Ост_П_ППР'!AJ204*'12_Ост_П_Обор_ПИР'!$E$14*'12_Ост_П_Обор_ПИР'!$D$95+'11_Ост_П_ППР'!AJ204*'12_Ост_П_Обор_ПИР'!$D$94</f>
        <v>0</v>
      </c>
      <c r="AK146" s="65">
        <f>'11_Ост_П_ППР'!AK204*'12_Ост_П_Обор_ПИР'!$E$14*'12_Ост_П_Обор_ПИР'!$D$95+'11_Ост_П_ППР'!AK204*'12_Ост_П_Обор_ПИР'!$D$94</f>
        <v>0</v>
      </c>
      <c r="AL146" s="65">
        <f>'11_Ост_П_ППР'!AL204*'12_Ост_П_Обор_ПИР'!$E$14*'12_Ост_П_Обор_ПИР'!$D$95+'11_Ост_П_ППР'!AL204*'12_Ост_П_Обор_ПИР'!$D$94</f>
        <v>0</v>
      </c>
      <c r="AM146" s="65">
        <f>'11_Ост_П_ППР'!AM204*'12_Ост_П_Обор_ПИР'!$E$14*'12_Ост_П_Обор_ПИР'!$D$95+'11_Ост_П_ППР'!AM204*'12_Ост_П_Обор_ПИР'!$D$94</f>
        <v>0</v>
      </c>
      <c r="AN146" s="65">
        <f>'11_Ост_П_ППР'!AN204*'12_Ост_П_Обор_ПИР'!$E$14*'12_Ост_П_Обор_ПИР'!$D$95+'11_Ост_П_ППР'!AN204*'12_Ост_П_Обор_ПИР'!$D$94</f>
        <v>0</v>
      </c>
      <c r="AO146" s="65">
        <f>'11_Ост_П_ППР'!AO204*'12_Ост_П_Обор_ПИР'!$E$14*'12_Ост_П_Обор_ПИР'!$D$95+'11_Ост_П_ППР'!AO204*'12_Ост_П_Обор_ПИР'!$D$94</f>
        <v>0</v>
      </c>
      <c r="AP146" s="65">
        <f>'11_Ост_П_ППР'!AP204*'12_Ост_П_Обор_ПИР'!$E$14*'12_Ост_П_Обор_ПИР'!$D$95+'11_Ост_П_ППР'!AP204*'12_Ост_П_Обор_ПИР'!$D$94</f>
        <v>0</v>
      </c>
      <c r="AQ146" s="65">
        <f>'11_Ост_П_ППР'!AQ204*'12_Ост_П_Обор_ПИР'!$E$14*'12_Ост_П_Обор_ПИР'!$D$95+'11_Ост_П_ППР'!AQ204*'12_Ост_П_Обор_ПИР'!$D$94</f>
        <v>0</v>
      </c>
      <c r="AR146" s="65">
        <f>'11_Ост_П_ППР'!AR204*'12_Ост_П_Обор_ПИР'!$E$14*'12_Ост_П_Обор_ПИР'!$D$95+'11_Ост_П_ППР'!AR204*'12_Ост_П_Обор_ПИР'!$D$94</f>
        <v>0</v>
      </c>
      <c r="AS146" s="65">
        <f>'11_Ост_П_ППР'!AS204*'12_Ост_П_Обор_ПИР'!$E$14*'12_Ост_П_Обор_ПИР'!$D$95+'11_Ост_П_ППР'!AS204*'12_Ост_П_Обор_ПИР'!$D$94</f>
        <v>0</v>
      </c>
      <c r="AT146" s="65">
        <f>'11_Ост_П_ППР'!AT204*'12_Ост_П_Обор_ПИР'!$E$14*'12_Ост_П_Обор_ПИР'!$D$95+'11_Ост_П_ППР'!AT204*'12_Ост_П_Обор_ПИР'!$D$94</f>
        <v>0</v>
      </c>
      <c r="AU146" s="65">
        <f>'11_Ост_П_ППР'!AU204*'12_Ост_П_Обор_ПИР'!$E$14*'12_Ост_П_Обор_ПИР'!$D$95+'11_Ост_П_ППР'!AU204*'12_Ост_П_Обор_ПИР'!$D$94</f>
        <v>0</v>
      </c>
      <c r="AV146" s="65">
        <f>'11_Ост_П_ППР'!AV204*'12_Ост_П_Обор_ПИР'!$E$14*'12_Ост_П_Обор_ПИР'!$D$95+'11_Ост_П_ППР'!AV204*'12_Ост_П_Обор_ПИР'!$D$94</f>
        <v>0</v>
      </c>
      <c r="AW146" s="65">
        <f>'11_Ост_П_ППР'!AW204*'12_Ост_П_Обор_ПИР'!$E$14*'12_Ост_П_Обор_ПИР'!$D$95+'11_Ост_П_ППР'!AW204*'12_Ост_П_Обор_ПИР'!$D$94</f>
        <v>0</v>
      </c>
      <c r="AX146" s="65">
        <f>'11_Ост_П_ППР'!AX204*'12_Ост_П_Обор_ПИР'!$E$14*'12_Ост_П_Обор_ПИР'!$D$95+'11_Ост_П_ППР'!AX204*'12_Ост_П_Обор_ПИР'!$D$94</f>
        <v>0</v>
      </c>
      <c r="AY146" s="65">
        <f>'11_Ост_П_ППР'!AY204*'12_Ост_П_Обор_ПИР'!$E$14*'12_Ост_П_Обор_ПИР'!$D$95+'11_Ост_П_ППР'!AY204*'12_Ост_П_Обор_ПИР'!$D$94</f>
        <v>0</v>
      </c>
      <c r="AZ146" s="65">
        <f>'11_Ост_П_ППР'!AZ204*'12_Ост_П_Обор_ПИР'!$E$14*'12_Ост_П_Обор_ПИР'!$D$95+'11_Ост_П_ППР'!AZ204*'12_Ост_П_Обор_ПИР'!$D$94</f>
        <v>0</v>
      </c>
      <c r="BA146" s="65">
        <f>'11_Ост_П_ППР'!BA204*'12_Ост_П_Обор_ПИР'!$E$14*'12_Ост_П_Обор_ПИР'!$D$95+'11_Ост_П_ППР'!BA204*'12_Ост_П_Обор_ПИР'!$D$94</f>
        <v>0</v>
      </c>
      <c r="BB146" s="65">
        <f>'11_Ост_П_ППР'!BB204*'12_Ост_П_Обор_ПИР'!$E$14*'12_Ост_П_Обор_ПИР'!$D$95+'11_Ост_П_ППР'!BB204*'12_Ост_П_Обор_ПИР'!$D$94</f>
        <v>0</v>
      </c>
      <c r="BC146" s="65">
        <f>'11_Ост_П_ППР'!BC204*'12_Ост_П_Обор_ПИР'!$E$14*'12_Ост_П_Обор_ПИР'!$D$95+'11_Ост_П_ППР'!BC204*'12_Ост_П_Обор_ПИР'!$D$94</f>
        <v>0</v>
      </c>
      <c r="BD146" s="65">
        <f>'11_Ост_П_ППР'!BD204*'12_Ост_П_Обор_ПИР'!$E$14*'12_Ост_П_Обор_ПИР'!$D$95+'11_Ост_П_ППР'!BD204*'12_Ост_П_Обор_ПИР'!$D$94</f>
        <v>0</v>
      </c>
      <c r="BE146" s="65">
        <f>'11_Ост_П_ППР'!BE204*'12_Ост_П_Обор_ПИР'!$E$14*'12_Ост_П_Обор_ПИР'!$D$95+'11_Ост_П_ППР'!BE204*'12_Ост_П_Обор_ПИР'!$D$94</f>
        <v>0</v>
      </c>
      <c r="BF146" s="65">
        <f>'11_Ост_П_ППР'!BF204*'12_Ост_П_Обор_ПИР'!$E$14*'12_Ост_П_Обор_ПИР'!$D$95+'11_Ост_П_ППР'!BF204*'12_Ост_П_Обор_ПИР'!$D$94</f>
        <v>0</v>
      </c>
      <c r="BG146" s="65">
        <f>'11_Ост_П_ППР'!BG204*'12_Ост_П_Обор_ПИР'!$E$14*'12_Ост_П_Обор_ПИР'!$D$95+'11_Ост_П_ППР'!BG204*'12_Ост_П_Обор_ПИР'!$D$94</f>
        <v>0</v>
      </c>
      <c r="BH146" s="65">
        <f>'11_Ост_П_ППР'!BH204*'12_Ост_П_Обор_ПИР'!$E$14*'12_Ост_П_Обор_ПИР'!$D$95+'11_Ост_П_ППР'!BH204*'12_Ост_П_Обор_ПИР'!$D$94</f>
        <v>0</v>
      </c>
    </row>
    <row r="147" spans="2:60" s="6" customFormat="1" hidden="1" x14ac:dyDescent="0.2">
      <c r="B147" s="16"/>
      <c r="C147" s="17"/>
      <c r="D147" s="18">
        <f t="shared" si="20"/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</row>
    <row r="148" spans="2:60" s="6" customFormat="1" ht="15" hidden="1" x14ac:dyDescent="0.25">
      <c r="B148" s="11"/>
      <c r="C148" s="12"/>
      <c r="D148" s="64">
        <f t="shared" si="20"/>
        <v>0</v>
      </c>
      <c r="E148" s="65">
        <f>'11_Ост_П_ППР'!E206*'12_Ост_П_Обор_ПИР'!$E$11*'12_Ост_П_Обор_ПИР'!$D$95+'11_Ост_П_ППР'!E206*'12_Ост_П_Обор_ПИР'!$D$94</f>
        <v>0</v>
      </c>
      <c r="F148" s="65">
        <f>'11_Ост_П_ППР'!F206*'12_Ост_П_Обор_ПИР'!$E$11*'12_Ост_П_Обор_ПИР'!$D$95+'11_Ост_П_ППР'!F206*'12_Ост_П_Обор_ПИР'!$D$94</f>
        <v>0</v>
      </c>
      <c r="G148" s="65">
        <f>'11_Ост_П_ППР'!G206*'12_Ост_П_Обор_ПИР'!$E$11*'12_Ост_П_Обор_ПИР'!$D$95+'11_Ост_П_ППР'!G206*'12_Ост_П_Обор_ПИР'!$D$94</f>
        <v>0</v>
      </c>
      <c r="H148" s="65">
        <f>'11_Ост_П_ППР'!H206*'12_Ост_П_Обор_ПИР'!$E$11*'12_Ост_П_Обор_ПИР'!$D$95+'11_Ост_П_ППР'!H206*'12_Ост_П_Обор_ПИР'!$D$94</f>
        <v>0</v>
      </c>
      <c r="I148" s="65">
        <f>'11_Ост_П_ППР'!I206*'12_Ост_П_Обор_ПИР'!$E$11*'12_Ост_П_Обор_ПИР'!$D$95+'11_Ост_П_ППР'!I206*'12_Ост_П_Обор_ПИР'!$D$94</f>
        <v>0</v>
      </c>
      <c r="J148" s="65">
        <f>'11_Ост_П_ППР'!J206*'12_Ост_П_Обор_ПИР'!$E$11*'12_Ост_П_Обор_ПИР'!$D$95+'11_Ост_П_ППР'!J206*'12_Ост_П_Обор_ПИР'!$D$94</f>
        <v>0</v>
      </c>
      <c r="K148" s="65">
        <f>'11_Ост_П_ППР'!K206*'12_Ост_П_Обор_ПИР'!$E$11*'12_Ост_П_Обор_ПИР'!$D$95+'11_Ост_П_ППР'!K206*'12_Ост_П_Обор_ПИР'!$D$94</f>
        <v>0</v>
      </c>
      <c r="L148" s="65">
        <f>'11_Ост_П_ППР'!L206*'12_Ост_П_Обор_ПИР'!$E$11*'12_Ост_П_Обор_ПИР'!$D$95+'11_Ост_П_ППР'!L206*'12_Ост_П_Обор_ПИР'!$D$94</f>
        <v>0</v>
      </c>
      <c r="M148" s="65">
        <f>'11_Ост_П_ППР'!M206*'12_Ост_П_Обор_ПИР'!$E$11*'12_Ост_П_Обор_ПИР'!$D$95+'11_Ост_П_ППР'!M206*'12_Ост_П_Обор_ПИР'!$D$94</f>
        <v>0</v>
      </c>
      <c r="N148" s="65">
        <f>'11_Ост_П_ППР'!N206*'12_Ост_П_Обор_ПИР'!$E$11*'12_Ост_П_Обор_ПИР'!$D$95+'11_Ост_П_ППР'!N206*'12_Ост_П_Обор_ПИР'!$D$94</f>
        <v>0</v>
      </c>
      <c r="O148" s="65">
        <f>'11_Ост_П_ППР'!O206*'12_Ост_П_Обор_ПИР'!$E$11*'12_Ост_П_Обор_ПИР'!$D$95+'11_Ост_П_ППР'!O206*'12_Ост_П_Обор_ПИР'!$D$94</f>
        <v>0</v>
      </c>
      <c r="P148" s="65">
        <f>'11_Ост_П_ППР'!P206*'12_Ост_П_Обор_ПИР'!$E$11*'12_Ост_П_Обор_ПИР'!$D$95+'11_Ост_П_ППР'!P206*'12_Ост_П_Обор_ПИР'!$D$94</f>
        <v>0</v>
      </c>
      <c r="Q148" s="65">
        <f>'11_Ост_П_ППР'!Q206*'12_Ост_П_Обор_ПИР'!$E$11*'12_Ост_П_Обор_ПИР'!$D$95+'11_Ост_П_ППР'!Q206*'12_Ост_П_Обор_ПИР'!$D$94</f>
        <v>0</v>
      </c>
      <c r="R148" s="65">
        <f>'11_Ост_П_ППР'!R206*'12_Ост_П_Обор_ПИР'!$E$11*'12_Ост_П_Обор_ПИР'!$D$95+'11_Ост_П_ППР'!R206*'12_Ост_П_Обор_ПИР'!$D$94</f>
        <v>0</v>
      </c>
      <c r="S148" s="65">
        <f>'11_Ост_П_ППР'!S206*'12_Ост_П_Обор_ПИР'!$E$11*'12_Ост_П_Обор_ПИР'!$D$95+'11_Ост_П_ППР'!S206*'12_Ост_П_Обор_ПИР'!$D$94</f>
        <v>0</v>
      </c>
      <c r="T148" s="65">
        <f>'11_Ост_П_ППР'!T206*'12_Ост_П_Обор_ПИР'!$E$11*'12_Ост_П_Обор_ПИР'!$D$95+'11_Ост_П_ППР'!T206*'12_Ост_П_Обор_ПИР'!$D$94</f>
        <v>0</v>
      </c>
      <c r="U148" s="65">
        <f>'11_Ост_П_ППР'!U206*'12_Ост_П_Обор_ПИР'!$E$11*'12_Ост_П_Обор_ПИР'!$D$95+'11_Ост_П_ППР'!U206*'12_Ост_П_Обор_ПИР'!$D$94</f>
        <v>0</v>
      </c>
      <c r="V148" s="65">
        <f>'11_Ост_П_ППР'!V206*'12_Ост_П_Обор_ПИР'!$E$11*'12_Ост_П_Обор_ПИР'!$D$95+'11_Ост_П_ППР'!V206*'12_Ост_П_Обор_ПИР'!$D$94</f>
        <v>0</v>
      </c>
      <c r="W148" s="65">
        <f>'11_Ост_П_ППР'!W206*'12_Ост_П_Обор_ПИР'!$E$11*'12_Ост_П_Обор_ПИР'!$D$95+'11_Ост_П_ППР'!W206*'12_Ост_П_Обор_ПИР'!$D$94</f>
        <v>0</v>
      </c>
      <c r="X148" s="65">
        <f>'11_Ост_П_ППР'!X206*'12_Ост_П_Обор_ПИР'!$E$11*'12_Ост_П_Обор_ПИР'!$D$95+'11_Ост_П_ППР'!X206*'12_Ост_П_Обор_ПИР'!$D$94</f>
        <v>0</v>
      </c>
      <c r="Y148" s="65">
        <f>'11_Ост_П_ППР'!Y206*'12_Ост_П_Обор_ПИР'!$E$11*'12_Ост_П_Обор_ПИР'!$D$95+'11_Ост_П_ППР'!Y206*'12_Ост_П_Обор_ПИР'!$D$94</f>
        <v>0</v>
      </c>
      <c r="Z148" s="65">
        <f>'11_Ост_П_ППР'!Z206*'12_Ост_П_Обор_ПИР'!$E$11*'12_Ост_П_Обор_ПИР'!$D$95+'11_Ост_П_ППР'!Z206*'12_Ост_П_Обор_ПИР'!$D$94</f>
        <v>0</v>
      </c>
      <c r="AA148" s="65">
        <f>'11_Ост_П_ППР'!AA206*'12_Ост_П_Обор_ПИР'!$E$11*'12_Ост_П_Обор_ПИР'!$D$95+'11_Ост_П_ППР'!AA206*'12_Ост_П_Обор_ПИР'!$D$94</f>
        <v>0</v>
      </c>
      <c r="AB148" s="65">
        <f>'11_Ост_П_ППР'!AB206*'12_Ост_П_Обор_ПИР'!$E$11*'12_Ост_П_Обор_ПИР'!$D$95+'11_Ост_П_ППР'!AB206*'12_Ост_П_Обор_ПИР'!$D$94</f>
        <v>0</v>
      </c>
      <c r="AC148" s="65">
        <f>'11_Ост_П_ППР'!AC206*'12_Ост_П_Обор_ПИР'!$E$11*'12_Ост_П_Обор_ПИР'!$D$95+'11_Ост_П_ППР'!AC206*'12_Ост_П_Обор_ПИР'!$D$94</f>
        <v>0</v>
      </c>
      <c r="AD148" s="65">
        <f>'11_Ост_П_ППР'!AD206*'12_Ост_П_Обор_ПИР'!$E$11*'12_Ост_П_Обор_ПИР'!$D$95+'11_Ост_П_ППР'!AD206*'12_Ост_П_Обор_ПИР'!$D$94</f>
        <v>0</v>
      </c>
      <c r="AE148" s="65">
        <f>'11_Ост_П_ППР'!AE206*'12_Ост_П_Обор_ПИР'!$E$11*'12_Ост_П_Обор_ПИР'!$D$95+'11_Ост_П_ППР'!AE206*'12_Ост_П_Обор_ПИР'!$D$94</f>
        <v>0</v>
      </c>
      <c r="AF148" s="65">
        <f>'11_Ост_П_ППР'!AF206*'12_Ост_П_Обор_ПИР'!$E$11*'12_Ост_П_Обор_ПИР'!$D$95+'11_Ост_П_ППР'!AF206*'12_Ост_П_Обор_ПИР'!$D$94</f>
        <v>0</v>
      </c>
      <c r="AG148" s="65">
        <f>'11_Ост_П_ППР'!AG206*'12_Ост_П_Обор_ПИР'!$E$11*'12_Ост_П_Обор_ПИР'!$D$95+'11_Ост_П_ППР'!AG206*'12_Ост_П_Обор_ПИР'!$D$94</f>
        <v>0</v>
      </c>
      <c r="AH148" s="65">
        <f>'11_Ост_П_ППР'!AH206*'12_Ост_П_Обор_ПИР'!$E$11*'12_Ост_П_Обор_ПИР'!$D$95+'11_Ост_П_ППР'!AH206*'12_Ост_П_Обор_ПИР'!$D$94</f>
        <v>0</v>
      </c>
      <c r="AI148" s="65">
        <f>'11_Ост_П_ППР'!AI206*'12_Ост_П_Обор_ПИР'!$E$11*'12_Ост_П_Обор_ПИР'!$D$95+'11_Ост_П_ППР'!AI206*'12_Ост_П_Обор_ПИР'!$D$94</f>
        <v>0</v>
      </c>
      <c r="AJ148" s="65">
        <f>'11_Ост_П_ППР'!AJ206*'12_Ост_П_Обор_ПИР'!$E$11*'12_Ост_П_Обор_ПИР'!$D$95+'11_Ост_П_ППР'!AJ206*'12_Ост_П_Обор_ПИР'!$D$94</f>
        <v>0</v>
      </c>
      <c r="AK148" s="65">
        <f>'11_Ост_П_ППР'!AK206*'12_Ост_П_Обор_ПИР'!$E$11*'12_Ост_П_Обор_ПИР'!$D$95+'11_Ост_П_ППР'!AK206*'12_Ост_П_Обор_ПИР'!$D$94</f>
        <v>0</v>
      </c>
      <c r="AL148" s="65">
        <f>'11_Ост_П_ППР'!AL206*'12_Ост_П_Обор_ПИР'!$E$11*'12_Ост_П_Обор_ПИР'!$D$95+'11_Ост_П_ППР'!AL206*'12_Ост_П_Обор_ПИР'!$D$94</f>
        <v>0</v>
      </c>
      <c r="AM148" s="65">
        <f>'11_Ост_П_ППР'!AM206*'12_Ост_П_Обор_ПИР'!$E$11*'12_Ост_П_Обор_ПИР'!$D$95+'11_Ост_П_ППР'!AM206*'12_Ост_П_Обор_ПИР'!$D$94</f>
        <v>0</v>
      </c>
      <c r="AN148" s="65">
        <f>'11_Ост_П_ППР'!AN206*'12_Ост_П_Обор_ПИР'!$E$11*'12_Ост_П_Обор_ПИР'!$D$95+'11_Ост_П_ППР'!AN206*'12_Ост_П_Обор_ПИР'!$D$94</f>
        <v>0</v>
      </c>
      <c r="AO148" s="65">
        <f>'11_Ост_П_ППР'!AO206*'12_Ост_П_Обор_ПИР'!$E$11*'12_Ост_П_Обор_ПИР'!$D$95+'11_Ост_П_ППР'!AO206*'12_Ост_П_Обор_ПИР'!$D$94</f>
        <v>0</v>
      </c>
      <c r="AP148" s="65">
        <f>'11_Ост_П_ППР'!AP206*'12_Ост_П_Обор_ПИР'!$E$11*'12_Ост_П_Обор_ПИР'!$D$95+'11_Ост_П_ППР'!AP206*'12_Ост_П_Обор_ПИР'!$D$94</f>
        <v>0</v>
      </c>
      <c r="AQ148" s="65">
        <f>'11_Ост_П_ППР'!AQ206*'12_Ост_П_Обор_ПИР'!$E$11*'12_Ост_П_Обор_ПИР'!$D$95+'11_Ост_П_ППР'!AQ206*'12_Ост_П_Обор_ПИР'!$D$94</f>
        <v>0</v>
      </c>
      <c r="AR148" s="65">
        <f>'11_Ост_П_ППР'!AR206*'12_Ост_П_Обор_ПИР'!$E$11*'12_Ост_П_Обор_ПИР'!$D$95+'11_Ост_П_ППР'!AR206*'12_Ост_П_Обор_ПИР'!$D$94</f>
        <v>0</v>
      </c>
      <c r="AS148" s="65">
        <f>'11_Ост_П_ППР'!AS206*'12_Ост_П_Обор_ПИР'!$E$11*'12_Ост_П_Обор_ПИР'!$D$95+'11_Ост_П_ППР'!AS206*'12_Ост_П_Обор_ПИР'!$D$94</f>
        <v>0</v>
      </c>
      <c r="AT148" s="65">
        <f>'11_Ост_П_ППР'!AT206*'12_Ост_П_Обор_ПИР'!$E$11*'12_Ост_П_Обор_ПИР'!$D$95+'11_Ост_П_ППР'!AT206*'12_Ост_П_Обор_ПИР'!$D$94</f>
        <v>0</v>
      </c>
      <c r="AU148" s="65">
        <f>'11_Ост_П_ППР'!AU206*'12_Ост_П_Обор_ПИР'!$E$11*'12_Ост_П_Обор_ПИР'!$D$95+'11_Ост_П_ППР'!AU206*'12_Ост_П_Обор_ПИР'!$D$94</f>
        <v>0</v>
      </c>
      <c r="AV148" s="65">
        <f>'11_Ост_П_ППР'!AV206*'12_Ост_П_Обор_ПИР'!$E$11*'12_Ост_П_Обор_ПИР'!$D$95+'11_Ост_П_ППР'!AV206*'12_Ост_П_Обор_ПИР'!$D$94</f>
        <v>0</v>
      </c>
      <c r="AW148" s="65">
        <f>'11_Ост_П_ППР'!AW206*'12_Ост_П_Обор_ПИР'!$E$11*'12_Ост_П_Обор_ПИР'!$D$95+'11_Ост_П_ППР'!AW206*'12_Ост_П_Обор_ПИР'!$D$94</f>
        <v>0</v>
      </c>
      <c r="AX148" s="65">
        <f>'11_Ост_П_ППР'!AX206*'12_Ост_П_Обор_ПИР'!$E$11*'12_Ост_П_Обор_ПИР'!$D$95+'11_Ост_П_ППР'!AX206*'12_Ост_П_Обор_ПИР'!$D$94</f>
        <v>0</v>
      </c>
      <c r="AY148" s="65">
        <f>'11_Ост_П_ППР'!AY206*'12_Ост_П_Обор_ПИР'!$E$11*'12_Ост_П_Обор_ПИР'!$D$95+'11_Ост_П_ППР'!AY206*'12_Ост_П_Обор_ПИР'!$D$94</f>
        <v>0</v>
      </c>
      <c r="AZ148" s="65">
        <f>'11_Ост_П_ППР'!AZ206*'12_Ост_П_Обор_ПИР'!$E$11*'12_Ост_П_Обор_ПИР'!$D$95+'11_Ост_П_ППР'!AZ206*'12_Ост_П_Обор_ПИР'!$D$94</f>
        <v>0</v>
      </c>
      <c r="BA148" s="65">
        <f>'11_Ост_П_ППР'!BA206*'12_Ост_П_Обор_ПИР'!$E$11*'12_Ост_П_Обор_ПИР'!$D$95+'11_Ост_П_ППР'!BA206*'12_Ост_П_Обор_ПИР'!$D$94</f>
        <v>0</v>
      </c>
      <c r="BB148" s="65">
        <f>'11_Ост_П_ППР'!BB206*'12_Ост_П_Обор_ПИР'!$E$11*'12_Ост_П_Обор_ПИР'!$D$95+'11_Ост_П_ППР'!BB206*'12_Ост_П_Обор_ПИР'!$D$94</f>
        <v>0</v>
      </c>
      <c r="BC148" s="65">
        <f>'11_Ост_П_ППР'!BC206*'12_Ост_П_Обор_ПИР'!$E$11*'12_Ост_П_Обор_ПИР'!$D$95+'11_Ост_П_ППР'!BC206*'12_Ост_П_Обор_ПИР'!$D$94</f>
        <v>0</v>
      </c>
      <c r="BD148" s="65">
        <f>'11_Ост_П_ППР'!BD206*'12_Ост_П_Обор_ПИР'!$E$11*'12_Ост_П_Обор_ПИР'!$D$95+'11_Ост_П_ППР'!BD206*'12_Ост_П_Обор_ПИР'!$D$94</f>
        <v>0</v>
      </c>
      <c r="BE148" s="65">
        <f>'11_Ост_П_ППР'!BE206*'12_Ост_П_Обор_ПИР'!$E$11*'12_Ост_П_Обор_ПИР'!$D$95+'11_Ост_П_ППР'!BE206*'12_Ост_П_Обор_ПИР'!$D$94</f>
        <v>0</v>
      </c>
      <c r="BF148" s="65">
        <f>'11_Ост_П_ППР'!BF206*'12_Ост_П_Обор_ПИР'!$E$11*'12_Ост_П_Обор_ПИР'!$D$95+'11_Ост_П_ППР'!BF206*'12_Ост_П_Обор_ПИР'!$D$94</f>
        <v>0</v>
      </c>
      <c r="BG148" s="65">
        <f>'11_Ост_П_ППР'!BG206*'12_Ост_П_Обор_ПИР'!$E$11*'12_Ост_П_Обор_ПИР'!$D$95+'11_Ост_П_ППР'!BG206*'12_Ост_П_Обор_ПИР'!$D$94</f>
        <v>0</v>
      </c>
      <c r="BH148" s="65">
        <f>'11_Ост_П_ППР'!BH206*'12_Ост_П_Обор_ПИР'!$E$11*'12_Ост_П_Обор_ПИР'!$D$95+'11_Ост_П_ППР'!BH206*'12_Ост_П_Обор_ПИР'!$D$94</f>
        <v>0</v>
      </c>
    </row>
    <row r="149" spans="2:60" s="6" customFormat="1" ht="15" hidden="1" x14ac:dyDescent="0.25">
      <c r="B149" s="14"/>
      <c r="C149" s="15"/>
      <c r="D149" s="62">
        <f t="shared" si="20"/>
        <v>0</v>
      </c>
      <c r="E149" s="62">
        <f>SUM(E150:E151)</f>
        <v>0</v>
      </c>
      <c r="F149" s="62">
        <f t="shared" ref="F149:BH149" si="23">SUM(F150:F151)</f>
        <v>0</v>
      </c>
      <c r="G149" s="62">
        <f t="shared" si="23"/>
        <v>0</v>
      </c>
      <c r="H149" s="62">
        <f t="shared" si="23"/>
        <v>0</v>
      </c>
      <c r="I149" s="62">
        <f t="shared" si="23"/>
        <v>0</v>
      </c>
      <c r="J149" s="62">
        <f t="shared" si="23"/>
        <v>0</v>
      </c>
      <c r="K149" s="62">
        <f t="shared" si="23"/>
        <v>0</v>
      </c>
      <c r="L149" s="62">
        <f t="shared" si="23"/>
        <v>0</v>
      </c>
      <c r="M149" s="62">
        <f t="shared" si="23"/>
        <v>0</v>
      </c>
      <c r="N149" s="62">
        <f t="shared" si="23"/>
        <v>0</v>
      </c>
      <c r="O149" s="62">
        <f t="shared" si="23"/>
        <v>0</v>
      </c>
      <c r="P149" s="62">
        <f t="shared" si="23"/>
        <v>0</v>
      </c>
      <c r="Q149" s="62">
        <f t="shared" si="23"/>
        <v>0</v>
      </c>
      <c r="R149" s="62">
        <f t="shared" si="23"/>
        <v>0</v>
      </c>
      <c r="S149" s="62">
        <f t="shared" si="23"/>
        <v>0</v>
      </c>
      <c r="T149" s="62">
        <f t="shared" si="23"/>
        <v>0</v>
      </c>
      <c r="U149" s="62">
        <f t="shared" si="23"/>
        <v>0</v>
      </c>
      <c r="V149" s="62">
        <f t="shared" si="23"/>
        <v>0</v>
      </c>
      <c r="W149" s="62">
        <f t="shared" si="23"/>
        <v>0</v>
      </c>
      <c r="X149" s="62">
        <f t="shared" si="23"/>
        <v>0</v>
      </c>
      <c r="Y149" s="62">
        <f t="shared" si="23"/>
        <v>0</v>
      </c>
      <c r="Z149" s="62">
        <f t="shared" si="23"/>
        <v>0</v>
      </c>
      <c r="AA149" s="62">
        <f t="shared" si="23"/>
        <v>0</v>
      </c>
      <c r="AB149" s="62">
        <f t="shared" si="23"/>
        <v>0</v>
      </c>
      <c r="AC149" s="62">
        <f t="shared" si="23"/>
        <v>0</v>
      </c>
      <c r="AD149" s="62">
        <f t="shared" si="23"/>
        <v>0</v>
      </c>
      <c r="AE149" s="62">
        <f t="shared" si="23"/>
        <v>0</v>
      </c>
      <c r="AF149" s="62">
        <f t="shared" si="23"/>
        <v>0</v>
      </c>
      <c r="AG149" s="62">
        <f t="shared" si="23"/>
        <v>0</v>
      </c>
      <c r="AH149" s="62">
        <f t="shared" si="23"/>
        <v>0</v>
      </c>
      <c r="AI149" s="62">
        <f t="shared" si="23"/>
        <v>0</v>
      </c>
      <c r="AJ149" s="62">
        <f t="shared" si="23"/>
        <v>0</v>
      </c>
      <c r="AK149" s="62">
        <f t="shared" si="23"/>
        <v>0</v>
      </c>
      <c r="AL149" s="62">
        <f t="shared" si="23"/>
        <v>0</v>
      </c>
      <c r="AM149" s="62">
        <f t="shared" si="23"/>
        <v>0</v>
      </c>
      <c r="AN149" s="62">
        <f t="shared" si="23"/>
        <v>0</v>
      </c>
      <c r="AO149" s="62">
        <f t="shared" si="23"/>
        <v>0</v>
      </c>
      <c r="AP149" s="62">
        <f t="shared" si="23"/>
        <v>0</v>
      </c>
      <c r="AQ149" s="62">
        <f t="shared" si="23"/>
        <v>0</v>
      </c>
      <c r="AR149" s="62">
        <f t="shared" si="23"/>
        <v>0</v>
      </c>
      <c r="AS149" s="62">
        <f t="shared" si="23"/>
        <v>0</v>
      </c>
      <c r="AT149" s="62">
        <f t="shared" si="23"/>
        <v>0</v>
      </c>
      <c r="AU149" s="62">
        <f t="shared" si="23"/>
        <v>0</v>
      </c>
      <c r="AV149" s="62">
        <f t="shared" si="23"/>
        <v>0</v>
      </c>
      <c r="AW149" s="62">
        <f t="shared" si="23"/>
        <v>0</v>
      </c>
      <c r="AX149" s="62">
        <f t="shared" si="23"/>
        <v>0</v>
      </c>
      <c r="AY149" s="62">
        <f t="shared" si="23"/>
        <v>0</v>
      </c>
      <c r="AZ149" s="62">
        <f t="shared" si="23"/>
        <v>0</v>
      </c>
      <c r="BA149" s="62">
        <f t="shared" si="23"/>
        <v>0</v>
      </c>
      <c r="BB149" s="62">
        <f t="shared" si="23"/>
        <v>0</v>
      </c>
      <c r="BC149" s="62">
        <f t="shared" si="23"/>
        <v>0</v>
      </c>
      <c r="BD149" s="62">
        <f t="shared" si="23"/>
        <v>0</v>
      </c>
      <c r="BE149" s="62">
        <f t="shared" si="23"/>
        <v>0</v>
      </c>
      <c r="BF149" s="62">
        <f t="shared" si="23"/>
        <v>0</v>
      </c>
      <c r="BG149" s="62">
        <f t="shared" si="23"/>
        <v>0</v>
      </c>
      <c r="BH149" s="62">
        <f t="shared" si="23"/>
        <v>0</v>
      </c>
    </row>
    <row r="150" spans="2:60" s="6" customFormat="1" ht="15" hidden="1" x14ac:dyDescent="0.25">
      <c r="B150" s="11"/>
      <c r="C150" s="12"/>
      <c r="D150" s="63">
        <f t="shared" si="20"/>
        <v>0</v>
      </c>
      <c r="E150" s="64">
        <f>'11_Ост_П_ППР'!E266*'12_Ост_П_Обор_ПИР'!$D$79</f>
        <v>0</v>
      </c>
      <c r="F150" s="64">
        <f>'11_Ост_П_ППР'!F266*'12_Ост_П_Обор_ПИР'!$D$79</f>
        <v>0</v>
      </c>
      <c r="G150" s="64">
        <f>'11_Ост_П_ППР'!G266*'12_Ост_П_Обор_ПИР'!$D$79</f>
        <v>0</v>
      </c>
      <c r="H150" s="64">
        <f>'11_Ост_П_ППР'!H266*'12_Ост_П_Обор_ПИР'!$D$79</f>
        <v>0</v>
      </c>
      <c r="I150" s="64">
        <f>'11_Ост_П_ППР'!I266*'12_Ост_П_Обор_ПИР'!$D$79</f>
        <v>0</v>
      </c>
      <c r="J150" s="64">
        <f>'11_Ост_П_ППР'!J266*'12_Ост_П_Обор_ПИР'!$D$79</f>
        <v>0</v>
      </c>
      <c r="K150" s="64">
        <f>'11_Ост_П_ППР'!K266*'12_Ост_П_Обор_ПИР'!$D$79</f>
        <v>0</v>
      </c>
      <c r="L150" s="64">
        <f>'11_Ост_П_ППР'!L266*'12_Ост_П_Обор_ПИР'!$D$79</f>
        <v>0</v>
      </c>
      <c r="M150" s="64">
        <f>'11_Ост_П_ППР'!M266*'12_Ост_П_Обор_ПИР'!$D$79</f>
        <v>0</v>
      </c>
      <c r="N150" s="64">
        <f>'11_Ост_П_ППР'!N266*'12_Ост_П_Обор_ПИР'!$D$79</f>
        <v>0</v>
      </c>
      <c r="O150" s="64">
        <f>'11_Ост_П_ППР'!O266*'12_Ост_П_Обор_ПИР'!$D$79</f>
        <v>0</v>
      </c>
      <c r="P150" s="64">
        <f>'11_Ост_П_ППР'!P266*'12_Ост_П_Обор_ПИР'!$D$79</f>
        <v>0</v>
      </c>
      <c r="Q150" s="64">
        <f>'11_Ост_П_ППР'!Q266*'12_Ост_П_Обор_ПИР'!$D$79</f>
        <v>0</v>
      </c>
      <c r="R150" s="64">
        <f>'11_Ост_П_ППР'!R266*'12_Ост_П_Обор_ПИР'!$D$79</f>
        <v>0</v>
      </c>
      <c r="S150" s="64">
        <f>'11_Ост_П_ППР'!S266*'12_Ост_П_Обор_ПИР'!$D$79</f>
        <v>0</v>
      </c>
      <c r="T150" s="64">
        <f>'11_Ост_П_ППР'!T266*'12_Ост_П_Обор_ПИР'!$D$79</f>
        <v>0</v>
      </c>
      <c r="U150" s="64">
        <f>'11_Ост_П_ППР'!U266*'12_Ост_П_Обор_ПИР'!$D$79</f>
        <v>0</v>
      </c>
      <c r="V150" s="64">
        <f>'11_Ост_П_ППР'!V266*'12_Ост_П_Обор_ПИР'!$D$79</f>
        <v>0</v>
      </c>
      <c r="W150" s="64">
        <f>'11_Ост_П_ППР'!W266*'12_Ост_П_Обор_ПИР'!$D$79</f>
        <v>0</v>
      </c>
      <c r="X150" s="64">
        <f>'11_Ост_П_ППР'!X266*'12_Ост_П_Обор_ПИР'!$D$79</f>
        <v>0</v>
      </c>
      <c r="Y150" s="64">
        <f>'11_Ост_П_ППР'!Y266*'12_Ост_П_Обор_ПИР'!$D$79</f>
        <v>0</v>
      </c>
      <c r="Z150" s="64">
        <f>'11_Ост_П_ППР'!Z266*'12_Ост_П_Обор_ПИР'!$D$79</f>
        <v>0</v>
      </c>
      <c r="AA150" s="64">
        <f>'11_Ост_П_ППР'!AA266*'12_Ост_П_Обор_ПИР'!$D$79</f>
        <v>0</v>
      </c>
      <c r="AB150" s="64">
        <f>'11_Ост_П_ППР'!AB266*'12_Ост_П_Обор_ПИР'!$D$79</f>
        <v>0</v>
      </c>
      <c r="AC150" s="64">
        <f>'11_Ост_П_ППР'!AC266*'12_Ост_П_Обор_ПИР'!$D$79</f>
        <v>0</v>
      </c>
      <c r="AD150" s="64">
        <f>'11_Ост_П_ППР'!AD266*'12_Ост_П_Обор_ПИР'!$D$79</f>
        <v>0</v>
      </c>
      <c r="AE150" s="64">
        <f>'11_Ост_П_ППР'!AE266*'12_Ост_П_Обор_ПИР'!$D$79</f>
        <v>0</v>
      </c>
      <c r="AF150" s="64">
        <f>'11_Ост_П_ППР'!AF266*'12_Ост_П_Обор_ПИР'!$D$79</f>
        <v>0</v>
      </c>
      <c r="AG150" s="64">
        <f>'11_Ост_П_ППР'!AG266*'12_Ост_П_Обор_ПИР'!$D$79</f>
        <v>0</v>
      </c>
      <c r="AH150" s="64">
        <f>'11_Ост_П_ППР'!AH266*'12_Ост_П_Обор_ПИР'!$D$79</f>
        <v>0</v>
      </c>
      <c r="AI150" s="64">
        <f>'11_Ост_П_ППР'!AI266*'12_Ост_П_Обор_ПИР'!$D$79</f>
        <v>0</v>
      </c>
      <c r="AJ150" s="64">
        <f>'11_Ост_П_ППР'!AJ266*'12_Ост_П_Обор_ПИР'!$D$79</f>
        <v>0</v>
      </c>
      <c r="AK150" s="64">
        <f>'11_Ост_П_ППР'!AK266*'12_Ост_П_Обор_ПИР'!$D$79</f>
        <v>0</v>
      </c>
      <c r="AL150" s="64">
        <f>'11_Ост_П_ППР'!AL266*'12_Ост_П_Обор_ПИР'!$D$79</f>
        <v>0</v>
      </c>
      <c r="AM150" s="64">
        <f>'11_Ост_П_ППР'!AM266*'12_Ост_П_Обор_ПИР'!$D$79</f>
        <v>0</v>
      </c>
      <c r="AN150" s="64">
        <f>'11_Ост_П_ППР'!AN266*'12_Ост_П_Обор_ПИР'!$D$79</f>
        <v>0</v>
      </c>
      <c r="AO150" s="64">
        <f>'11_Ост_П_ППР'!AO266*'12_Ост_П_Обор_ПИР'!$D$79</f>
        <v>0</v>
      </c>
      <c r="AP150" s="64">
        <f>'11_Ост_П_ППР'!AP266*'12_Ост_П_Обор_ПИР'!$D$79</f>
        <v>0</v>
      </c>
      <c r="AQ150" s="64">
        <f>'11_Ост_П_ППР'!AQ266*'12_Ост_П_Обор_ПИР'!$D$79</f>
        <v>0</v>
      </c>
      <c r="AR150" s="64">
        <f>'11_Ост_П_ППР'!AR266*'12_Ост_П_Обор_ПИР'!$D$79</f>
        <v>0</v>
      </c>
      <c r="AS150" s="64">
        <f>'11_Ост_П_ППР'!AS266*'12_Ост_П_Обор_ПИР'!$D$79</f>
        <v>0</v>
      </c>
      <c r="AT150" s="64">
        <f>'11_Ост_П_ППР'!AT266*'12_Ост_П_Обор_ПИР'!$D$79</f>
        <v>0</v>
      </c>
      <c r="AU150" s="64">
        <f>'11_Ост_П_ППР'!AU266*'12_Ост_П_Обор_ПИР'!$D$79</f>
        <v>0</v>
      </c>
      <c r="AV150" s="64">
        <f>'11_Ост_П_ППР'!AV266*'12_Ост_П_Обор_ПИР'!$D$79</f>
        <v>0</v>
      </c>
      <c r="AW150" s="64">
        <f>'11_Ост_П_ППР'!AW266*'12_Ост_П_Обор_ПИР'!$D$79</f>
        <v>0</v>
      </c>
      <c r="AX150" s="64">
        <f>'11_Ост_П_ППР'!AX266*'12_Ост_П_Обор_ПИР'!$D$79</f>
        <v>0</v>
      </c>
      <c r="AY150" s="64">
        <f>'11_Ост_П_ППР'!AY266*'12_Ост_П_Обор_ПИР'!$D$79</f>
        <v>0</v>
      </c>
      <c r="AZ150" s="64">
        <f>'11_Ост_П_ППР'!AZ266*'12_Ост_П_Обор_ПИР'!$D$79</f>
        <v>0</v>
      </c>
      <c r="BA150" s="64">
        <f>'11_Ост_П_ППР'!BA266*'12_Ост_П_Обор_ПИР'!$D$79</f>
        <v>0</v>
      </c>
      <c r="BB150" s="64">
        <f>'11_Ост_П_ППР'!BB266*'12_Ост_П_Обор_ПИР'!$D$79</f>
        <v>0</v>
      </c>
      <c r="BC150" s="64">
        <f>'11_Ост_П_ППР'!BC266*'12_Ост_П_Обор_ПИР'!$D$79</f>
        <v>0</v>
      </c>
      <c r="BD150" s="64">
        <f>'11_Ост_П_ППР'!BD266*'12_Ост_П_Обор_ПИР'!$D$79</f>
        <v>0</v>
      </c>
      <c r="BE150" s="64">
        <f>'11_Ост_П_ППР'!BE266*'12_Ост_П_Обор_ПИР'!$D$79</f>
        <v>0</v>
      </c>
      <c r="BF150" s="64">
        <f>'11_Ост_П_ППР'!BF266*'12_Ост_П_Обор_ПИР'!$D$79</f>
        <v>0</v>
      </c>
      <c r="BG150" s="64">
        <f>'11_Ост_П_ППР'!BG266*'12_Ост_П_Обор_ПИР'!$D$79</f>
        <v>0</v>
      </c>
      <c r="BH150" s="64">
        <f>'11_Ост_П_ППР'!BH266*'12_Ост_П_Обор_ПИР'!$D$79</f>
        <v>0</v>
      </c>
    </row>
    <row r="151" spans="2:60" s="6" customFormat="1" ht="15" hidden="1" x14ac:dyDescent="0.25">
      <c r="B151" s="11"/>
      <c r="C151" s="12"/>
      <c r="D151" s="63">
        <f t="shared" si="20"/>
        <v>0</v>
      </c>
      <c r="E151" s="64">
        <f>'11_Ост_П_ППР'!E266*'12_Ост_П_Обор_ПИР'!$D$83</f>
        <v>0</v>
      </c>
      <c r="F151" s="64">
        <f>'11_Ост_П_ППР'!F266*'12_Ост_П_Обор_ПИР'!$D$83</f>
        <v>0</v>
      </c>
      <c r="G151" s="64">
        <f>'11_Ост_П_ППР'!G266*'12_Ост_П_Обор_ПИР'!$D$83</f>
        <v>0</v>
      </c>
      <c r="H151" s="64">
        <f>'11_Ост_П_ППР'!H266*'12_Ост_П_Обор_ПИР'!$D$83</f>
        <v>0</v>
      </c>
      <c r="I151" s="64">
        <f>'11_Ост_П_ППР'!I266*'12_Ост_П_Обор_ПИР'!$D$83</f>
        <v>0</v>
      </c>
      <c r="J151" s="64">
        <f>'11_Ост_П_ППР'!J266*'12_Ост_П_Обор_ПИР'!$D$83</f>
        <v>0</v>
      </c>
      <c r="K151" s="64">
        <f>'11_Ост_П_ППР'!K266*'12_Ост_П_Обор_ПИР'!$D$83</f>
        <v>0</v>
      </c>
      <c r="L151" s="64">
        <f>'11_Ост_П_ППР'!L266*'12_Ост_П_Обор_ПИР'!$D$83</f>
        <v>0</v>
      </c>
      <c r="M151" s="64">
        <f>'11_Ост_П_ППР'!M266*'12_Ост_П_Обор_ПИР'!$D$83</f>
        <v>0</v>
      </c>
      <c r="N151" s="64">
        <f>'11_Ост_П_ППР'!N266*'12_Ост_П_Обор_ПИР'!$D$83</f>
        <v>0</v>
      </c>
      <c r="O151" s="64">
        <f>'11_Ост_П_ППР'!O266*'12_Ост_П_Обор_ПИР'!$D$83</f>
        <v>0</v>
      </c>
      <c r="P151" s="64">
        <f>'11_Ост_П_ППР'!P266*'12_Ост_П_Обор_ПИР'!$D$83</f>
        <v>0</v>
      </c>
      <c r="Q151" s="64">
        <f>'11_Ост_П_ППР'!Q266*'12_Ост_П_Обор_ПИР'!$D$83</f>
        <v>0</v>
      </c>
      <c r="R151" s="64">
        <f>'11_Ост_П_ППР'!R266*'12_Ост_П_Обор_ПИР'!$D$83</f>
        <v>0</v>
      </c>
      <c r="S151" s="64">
        <f>'11_Ост_П_ППР'!S266*'12_Ост_П_Обор_ПИР'!$D$83</f>
        <v>0</v>
      </c>
      <c r="T151" s="64">
        <f>'11_Ост_П_ППР'!T266*'12_Ост_П_Обор_ПИР'!$D$83</f>
        <v>0</v>
      </c>
      <c r="U151" s="64">
        <f>'11_Ост_П_ППР'!U266*'12_Ост_П_Обор_ПИР'!$D$83</f>
        <v>0</v>
      </c>
      <c r="V151" s="64">
        <f>'11_Ост_П_ППР'!V266*'12_Ост_П_Обор_ПИР'!$D$83</f>
        <v>0</v>
      </c>
      <c r="W151" s="64">
        <f>'11_Ост_П_ППР'!W266*'12_Ост_П_Обор_ПИР'!$D$83</f>
        <v>0</v>
      </c>
      <c r="X151" s="64">
        <f>'11_Ост_П_ППР'!X266*'12_Ост_П_Обор_ПИР'!$D$83</f>
        <v>0</v>
      </c>
      <c r="Y151" s="64">
        <f>'11_Ост_П_ППР'!Y266*'12_Ост_П_Обор_ПИР'!$D$83</f>
        <v>0</v>
      </c>
      <c r="Z151" s="64">
        <f>'11_Ост_П_ППР'!Z266*'12_Ост_П_Обор_ПИР'!$D$83</f>
        <v>0</v>
      </c>
      <c r="AA151" s="64">
        <f>'11_Ост_П_ППР'!AA266*'12_Ост_П_Обор_ПИР'!$D$83</f>
        <v>0</v>
      </c>
      <c r="AB151" s="64">
        <f>'11_Ост_П_ППР'!AB266*'12_Ост_П_Обор_ПИР'!$D$83</f>
        <v>0</v>
      </c>
      <c r="AC151" s="64">
        <f>'11_Ост_П_ППР'!AC266*'12_Ост_П_Обор_ПИР'!$D$83</f>
        <v>0</v>
      </c>
      <c r="AD151" s="64">
        <f>'11_Ост_П_ППР'!AD266*'12_Ост_П_Обор_ПИР'!$D$83</f>
        <v>0</v>
      </c>
      <c r="AE151" s="64">
        <f>'11_Ост_П_ППР'!AE266*'12_Ост_П_Обор_ПИР'!$D$83</f>
        <v>0</v>
      </c>
      <c r="AF151" s="64">
        <f>'11_Ост_П_ППР'!AF266*'12_Ост_П_Обор_ПИР'!$D$83</f>
        <v>0</v>
      </c>
      <c r="AG151" s="64">
        <f>'11_Ост_П_ППР'!AG266*'12_Ост_П_Обор_ПИР'!$D$83</f>
        <v>0</v>
      </c>
      <c r="AH151" s="64">
        <f>'11_Ост_П_ППР'!AH266*'12_Ост_П_Обор_ПИР'!$D$83</f>
        <v>0</v>
      </c>
      <c r="AI151" s="64">
        <f>'11_Ост_П_ППР'!AI266*'12_Ост_П_Обор_ПИР'!$D$83</f>
        <v>0</v>
      </c>
      <c r="AJ151" s="64">
        <f>'11_Ост_П_ППР'!AJ266*'12_Ост_П_Обор_ПИР'!$D$83</f>
        <v>0</v>
      </c>
      <c r="AK151" s="64">
        <f>'11_Ост_П_ППР'!AK266*'12_Ост_П_Обор_ПИР'!$D$83</f>
        <v>0</v>
      </c>
      <c r="AL151" s="64">
        <f>'11_Ост_П_ППР'!AL266*'12_Ост_П_Обор_ПИР'!$D$83</f>
        <v>0</v>
      </c>
      <c r="AM151" s="64">
        <f>'11_Ост_П_ППР'!AM266*'12_Ост_П_Обор_ПИР'!$D$83</f>
        <v>0</v>
      </c>
      <c r="AN151" s="64">
        <f>'11_Ост_П_ППР'!AN266*'12_Ост_П_Обор_ПИР'!$D$83</f>
        <v>0</v>
      </c>
      <c r="AO151" s="64">
        <f>'11_Ост_П_ППР'!AO266*'12_Ост_П_Обор_ПИР'!$D$83</f>
        <v>0</v>
      </c>
      <c r="AP151" s="64">
        <f>'11_Ост_П_ППР'!AP266*'12_Ост_П_Обор_ПИР'!$D$83</f>
        <v>0</v>
      </c>
      <c r="AQ151" s="64">
        <f>'11_Ост_П_ППР'!AQ266*'12_Ост_П_Обор_ПИР'!$D$83</f>
        <v>0</v>
      </c>
      <c r="AR151" s="64">
        <f>'11_Ост_П_ППР'!AR266*'12_Ост_П_Обор_ПИР'!$D$83</f>
        <v>0</v>
      </c>
      <c r="AS151" s="64">
        <f>'11_Ост_П_ППР'!AS266*'12_Ост_П_Обор_ПИР'!$D$83</f>
        <v>0</v>
      </c>
      <c r="AT151" s="64">
        <f>'11_Ост_П_ППР'!AT266*'12_Ост_П_Обор_ПИР'!$D$83</f>
        <v>0</v>
      </c>
      <c r="AU151" s="64">
        <f>'11_Ост_П_ППР'!AU266*'12_Ост_П_Обор_ПИР'!$D$83</f>
        <v>0</v>
      </c>
      <c r="AV151" s="64">
        <f>'11_Ост_П_ППР'!AV266*'12_Ост_П_Обор_ПИР'!$D$83</f>
        <v>0</v>
      </c>
      <c r="AW151" s="64">
        <f>'11_Ост_П_ППР'!AW266*'12_Ост_П_Обор_ПИР'!$D$83</f>
        <v>0</v>
      </c>
      <c r="AX151" s="64">
        <f>'11_Ост_П_ППР'!AX266*'12_Ост_П_Обор_ПИР'!$D$83</f>
        <v>0</v>
      </c>
      <c r="AY151" s="64">
        <f>'11_Ост_П_ППР'!AY266*'12_Ост_П_Обор_ПИР'!$D$83</f>
        <v>0</v>
      </c>
      <c r="AZ151" s="64">
        <f>'11_Ост_П_ППР'!AZ266*'12_Ост_П_Обор_ПИР'!$D$83</f>
        <v>0</v>
      </c>
      <c r="BA151" s="64">
        <f>'11_Ост_П_ППР'!BA266*'12_Ост_П_Обор_ПИР'!$D$83</f>
        <v>0</v>
      </c>
      <c r="BB151" s="64">
        <f>'11_Ост_П_ППР'!BB266*'12_Ост_П_Обор_ПИР'!$D$83</f>
        <v>0</v>
      </c>
      <c r="BC151" s="64">
        <f>'11_Ост_П_ППР'!BC266*'12_Ост_П_Обор_ПИР'!$D$83</f>
        <v>0</v>
      </c>
      <c r="BD151" s="64">
        <f>'11_Ост_П_ППР'!BD266*'12_Ост_П_Обор_ПИР'!$D$83</f>
        <v>0</v>
      </c>
      <c r="BE151" s="64">
        <f>'11_Ост_П_ППР'!BE266*'12_Ост_П_Обор_ПИР'!$D$83</f>
        <v>0</v>
      </c>
      <c r="BF151" s="64">
        <f>'11_Ост_П_ППР'!BF266*'12_Ост_П_Обор_ПИР'!$D$83</f>
        <v>0</v>
      </c>
      <c r="BG151" s="64">
        <f>'11_Ост_П_ППР'!BG266*'12_Ост_П_Обор_ПИР'!$D$83</f>
        <v>0</v>
      </c>
      <c r="BH151" s="64">
        <f>'11_Ост_П_ППР'!BH266*'12_Ост_П_Обор_ПИР'!$D$83</f>
        <v>0</v>
      </c>
    </row>
    <row r="152" spans="2:60" s="6" customFormat="1" x14ac:dyDescent="0.2"/>
    <row r="153" spans="2:60" s="6" customFormat="1" x14ac:dyDescent="0.2"/>
  </sheetData>
  <mergeCells count="29">
    <mergeCell ref="B6:B8"/>
    <mergeCell ref="C6:C8"/>
    <mergeCell ref="D6:D8"/>
    <mergeCell ref="E6:E7"/>
    <mergeCell ref="B77:B78"/>
    <mergeCell ref="C77:C78"/>
    <mergeCell ref="D77:D78"/>
    <mergeCell ref="B99:B101"/>
    <mergeCell ref="C99:C101"/>
    <mergeCell ref="D99:D100"/>
    <mergeCell ref="B125:B128"/>
    <mergeCell ref="C125:C128"/>
    <mergeCell ref="D125:D127"/>
    <mergeCell ref="E99:O99"/>
    <mergeCell ref="BA126:BD126"/>
    <mergeCell ref="AG126:AJ126"/>
    <mergeCell ref="AK126:AN126"/>
    <mergeCell ref="AO126:AR126"/>
    <mergeCell ref="AS126:AV126"/>
    <mergeCell ref="AW126:AZ126"/>
    <mergeCell ref="E125:BH125"/>
    <mergeCell ref="E126:H126"/>
    <mergeCell ref="I126:L126"/>
    <mergeCell ref="BE126:BH126"/>
    <mergeCell ref="M126:P126"/>
    <mergeCell ref="Q126:T126"/>
    <mergeCell ref="U126:X126"/>
    <mergeCell ref="Y126:AB126"/>
    <mergeCell ref="AC126:AF126"/>
  </mergeCells>
  <pageMargins left="0.25" right="0.25" top="0.75" bottom="0.75" header="0.3" footer="0.3"/>
  <pageSetup paperSize="8" scale="2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BH47"/>
  <sheetViews>
    <sheetView zoomScale="85" zoomScaleNormal="85" workbookViewId="0">
      <selection activeCell="E15" sqref="E15"/>
    </sheetView>
  </sheetViews>
  <sheetFormatPr defaultColWidth="9.140625" defaultRowHeight="14.25" x14ac:dyDescent="0.2"/>
  <cols>
    <col min="1" max="1" width="4.28515625" style="4" customWidth="1"/>
    <col min="2" max="2" width="7.85546875" style="4" customWidth="1"/>
    <col min="3" max="3" width="47.7109375" style="4" customWidth="1"/>
    <col min="4" max="4" width="13.85546875" style="4" customWidth="1"/>
    <col min="5" max="5" width="17.5703125" style="4" customWidth="1"/>
    <col min="6" max="6" width="18.140625" style="4" customWidth="1"/>
    <col min="7" max="7" width="18.85546875" style="4" customWidth="1"/>
    <col min="8" max="8" width="16.28515625" style="4" customWidth="1"/>
    <col min="9" max="9" width="18.42578125" style="4" customWidth="1"/>
    <col min="10" max="10" width="17.28515625" style="4" customWidth="1"/>
    <col min="11" max="11" width="15" style="4" customWidth="1"/>
    <col min="12" max="12" width="17" style="4" customWidth="1"/>
    <col min="13" max="13" width="10.140625" style="4" customWidth="1"/>
    <col min="14" max="14" width="14.28515625" style="4" customWidth="1"/>
    <col min="15" max="15" width="13" style="4" customWidth="1"/>
    <col min="16" max="16" width="12.42578125" style="4" customWidth="1"/>
    <col min="17" max="18" width="12.140625" style="4" customWidth="1"/>
    <col min="19" max="19" width="13.85546875" style="4" customWidth="1"/>
    <col min="20" max="20" width="14.42578125" style="4" customWidth="1"/>
    <col min="21" max="21" width="14.140625" style="4" customWidth="1"/>
    <col min="22" max="22" width="14.28515625" style="4" customWidth="1"/>
    <col min="23" max="23" width="12.7109375" style="4" customWidth="1"/>
    <col min="24" max="24" width="12.42578125" style="4" customWidth="1"/>
    <col min="25" max="26" width="10.140625" style="4" customWidth="1"/>
    <col min="27" max="28" width="11.5703125" style="4" customWidth="1"/>
    <col min="29" max="30" width="13.140625" style="4" customWidth="1"/>
    <col min="31" max="31" width="12.140625" style="4" customWidth="1"/>
    <col min="32" max="32" width="12.85546875" style="4" customWidth="1"/>
    <col min="33" max="34" width="9.28515625" style="4" bestFit="1" customWidth="1"/>
    <col min="35" max="35" width="13.42578125" style="4" customWidth="1"/>
    <col min="36" max="36" width="11.7109375" style="4" customWidth="1"/>
    <col min="37" max="40" width="9.28515625" style="4" bestFit="1" customWidth="1"/>
    <col min="41" max="43" width="14" style="4" customWidth="1"/>
    <col min="44" max="44" width="12.5703125" style="4" customWidth="1"/>
    <col min="45" max="45" width="12.28515625" style="4" bestFit="1" customWidth="1"/>
    <col min="46" max="47" width="9.28515625" style="4" bestFit="1" customWidth="1"/>
    <col min="48" max="48" width="12.5703125" style="4" customWidth="1"/>
    <col min="49" max="49" width="11.85546875" style="4" hidden="1" customWidth="1"/>
    <col min="50" max="60" width="9.28515625" style="4" hidden="1" customWidth="1"/>
    <col min="61" max="16384" width="9.140625" style="4"/>
  </cols>
  <sheetData>
    <row r="2" spans="2:7" ht="15" x14ac:dyDescent="0.25">
      <c r="B2" s="3" t="s">
        <v>504</v>
      </c>
    </row>
    <row r="4" spans="2:7" s="6" customFormat="1" ht="15" x14ac:dyDescent="0.25">
      <c r="B4" s="5" t="s">
        <v>44</v>
      </c>
    </row>
    <row r="5" spans="2:7" hidden="1" x14ac:dyDescent="0.2"/>
    <row r="6" spans="2:7" ht="14.25" hidden="1" customHeight="1" x14ac:dyDescent="0.25">
      <c r="D6" s="58"/>
      <c r="E6" s="66"/>
    </row>
    <row r="7" spans="2:7" ht="14.25" hidden="1" customHeight="1" x14ac:dyDescent="0.25">
      <c r="D7" s="58"/>
      <c r="E7" s="66"/>
      <c r="F7" s="67"/>
      <c r="G7" s="46"/>
    </row>
    <row r="8" spans="2:7" ht="14.25" hidden="1" customHeight="1" x14ac:dyDescent="0.25">
      <c r="D8" s="58"/>
      <c r="E8" s="66"/>
      <c r="F8" s="67"/>
    </row>
    <row r="9" spans="2:7" ht="15.75" hidden="1" customHeight="1" x14ac:dyDescent="0.25">
      <c r="D9" s="58"/>
      <c r="E9" s="59"/>
      <c r="F9" s="60"/>
    </row>
    <row r="10" spans="2:7" ht="15.75" hidden="1" customHeight="1" x14ac:dyDescent="0.25">
      <c r="D10" s="58"/>
      <c r="E10" s="61"/>
      <c r="F10" s="67"/>
    </row>
    <row r="11" spans="2:7" ht="15.75" hidden="1" customHeight="1" x14ac:dyDescent="0.25">
      <c r="D11" s="58"/>
      <c r="E11" s="61"/>
      <c r="F11" s="67"/>
    </row>
    <row r="12" spans="2:7" ht="15.75" customHeight="1" x14ac:dyDescent="0.25">
      <c r="D12" s="58" t="s">
        <v>475</v>
      </c>
      <c r="E12" s="61">
        <v>19400</v>
      </c>
      <c r="F12" s="67"/>
    </row>
    <row r="13" spans="2:7" ht="15.75" customHeight="1" x14ac:dyDescent="0.25">
      <c r="D13" s="58" t="s">
        <v>476</v>
      </c>
      <c r="E13" s="61">
        <v>220000</v>
      </c>
      <c r="F13" s="67"/>
    </row>
    <row r="14" spans="2:7" ht="15.75" customHeight="1" x14ac:dyDescent="0.25">
      <c r="D14" s="58" t="s">
        <v>477</v>
      </c>
      <c r="E14" s="61">
        <v>45000</v>
      </c>
      <c r="F14" s="67"/>
    </row>
    <row r="15" spans="2:7" ht="15.75" customHeight="1" x14ac:dyDescent="0.25">
      <c r="D15" s="58" t="s">
        <v>478</v>
      </c>
      <c r="E15" s="61">
        <v>10000</v>
      </c>
      <c r="F15" s="67"/>
    </row>
    <row r="16" spans="2:7" ht="15.75" customHeight="1" x14ac:dyDescent="0.25">
      <c r="D16" s="58"/>
      <c r="F16" s="67"/>
    </row>
    <row r="17" spans="2:18" s="68" customFormat="1" x14ac:dyDescent="0.2">
      <c r="G17" s="69"/>
    </row>
    <row r="18" spans="2:18" ht="15" x14ac:dyDescent="0.25">
      <c r="B18" s="5" t="s">
        <v>355</v>
      </c>
      <c r="G18" s="69"/>
    </row>
    <row r="19" spans="2:18" ht="10.5" customHeight="1" x14ac:dyDescent="0.2"/>
    <row r="20" spans="2:18" ht="27" customHeight="1" x14ac:dyDescent="0.2">
      <c r="B20" s="480" t="s">
        <v>11</v>
      </c>
      <c r="C20" s="480" t="s">
        <v>12</v>
      </c>
      <c r="D20" s="480" t="s">
        <v>13</v>
      </c>
      <c r="E20" s="498" t="s">
        <v>14</v>
      </c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289"/>
      <c r="Q20" s="289"/>
      <c r="R20" s="290"/>
    </row>
    <row r="21" spans="2:18" ht="27" customHeight="1" x14ac:dyDescent="0.2">
      <c r="B21" s="480"/>
      <c r="C21" s="480"/>
      <c r="D21" s="480"/>
      <c r="E21" s="129">
        <f>'11_Ост_П_ППР'!F67</f>
        <v>2018</v>
      </c>
      <c r="F21" s="129">
        <f>'11_Ост_П_ППР'!G67</f>
        <v>2019</v>
      </c>
      <c r="G21" s="129">
        <f>'11_Ост_П_ППР'!H67</f>
        <v>2020</v>
      </c>
      <c r="H21" s="129">
        <f>'11_Ост_П_ППР'!I67</f>
        <v>2021</v>
      </c>
      <c r="I21" s="129">
        <f>'11_Ост_П_ППР'!J67</f>
        <v>2022</v>
      </c>
      <c r="J21" s="129">
        <f>'11_Ост_П_ППР'!K67</f>
        <v>2023</v>
      </c>
      <c r="K21" s="129">
        <f>'11_Ост_П_ППР'!L67</f>
        <v>2024</v>
      </c>
      <c r="L21" s="129">
        <f>'11_Ост_П_ППР'!M67</f>
        <v>2025</v>
      </c>
      <c r="M21" s="129">
        <f>'11_Ост_П_ППР'!N67</f>
        <v>2026</v>
      </c>
      <c r="N21" s="129">
        <f>'11_Ост_П_ППР'!O67</f>
        <v>2027</v>
      </c>
      <c r="O21" s="129">
        <f>'11_Ост_П_ППР'!P67</f>
        <v>2028</v>
      </c>
      <c r="P21" s="129" t="str">
        <f>'11_Ост_П_ППР'!Q67</f>
        <v>-</v>
      </c>
      <c r="Q21" s="129" t="str">
        <f>'11_Ост_П_ППР'!R67</f>
        <v>-</v>
      </c>
      <c r="R21" s="129" t="str">
        <f>'11_Ост_П_ППР'!S67</f>
        <v>-</v>
      </c>
    </row>
    <row r="22" spans="2:18" ht="30" x14ac:dyDescent="0.2">
      <c r="B22" s="480"/>
      <c r="C22" s="480"/>
      <c r="D22" s="128" t="s">
        <v>492</v>
      </c>
      <c r="E22" s="128" t="s">
        <v>60</v>
      </c>
      <c r="F22" s="128" t="s">
        <v>60</v>
      </c>
      <c r="G22" s="128" t="s">
        <v>60</v>
      </c>
      <c r="H22" s="128" t="s">
        <v>60</v>
      </c>
      <c r="I22" s="128" t="s">
        <v>60</v>
      </c>
      <c r="J22" s="128" t="s">
        <v>60</v>
      </c>
      <c r="K22" s="128" t="s">
        <v>60</v>
      </c>
      <c r="L22" s="128" t="s">
        <v>60</v>
      </c>
      <c r="M22" s="128" t="s">
        <v>60</v>
      </c>
      <c r="N22" s="128" t="s">
        <v>60</v>
      </c>
      <c r="O22" s="128" t="s">
        <v>60</v>
      </c>
      <c r="P22" s="128" t="s">
        <v>60</v>
      </c>
      <c r="Q22" s="128" t="s">
        <v>60</v>
      </c>
      <c r="R22" s="128" t="s">
        <v>60</v>
      </c>
    </row>
    <row r="23" spans="2:18" s="6" customFormat="1" ht="15" x14ac:dyDescent="0.25">
      <c r="B23" s="70" t="s">
        <v>47</v>
      </c>
      <c r="C23" s="71" t="s">
        <v>354</v>
      </c>
      <c r="D23" s="72">
        <f t="shared" ref="D23:D30" si="0">SUM(E23:R23)</f>
        <v>14131200</v>
      </c>
      <c r="E23" s="73">
        <f>SUM(E24)</f>
        <v>14131200</v>
      </c>
      <c r="F23" s="73">
        <f t="shared" ref="F23:R23" si="1">SUM(F24)</f>
        <v>0</v>
      </c>
      <c r="G23" s="73">
        <f t="shared" si="1"/>
        <v>0</v>
      </c>
      <c r="H23" s="73">
        <f t="shared" si="1"/>
        <v>0</v>
      </c>
      <c r="I23" s="73">
        <f t="shared" si="1"/>
        <v>0</v>
      </c>
      <c r="J23" s="73">
        <f t="shared" si="1"/>
        <v>0</v>
      </c>
      <c r="K23" s="73">
        <f t="shared" si="1"/>
        <v>0</v>
      </c>
      <c r="L23" s="73">
        <f t="shared" si="1"/>
        <v>0</v>
      </c>
      <c r="M23" s="73">
        <f t="shared" si="1"/>
        <v>0</v>
      </c>
      <c r="N23" s="73">
        <f t="shared" si="1"/>
        <v>0</v>
      </c>
      <c r="O23" s="73">
        <f t="shared" si="1"/>
        <v>0</v>
      </c>
      <c r="P23" s="73">
        <f t="shared" si="1"/>
        <v>0</v>
      </c>
      <c r="Q23" s="73">
        <f t="shared" si="1"/>
        <v>0</v>
      </c>
      <c r="R23" s="73">
        <f t="shared" si="1"/>
        <v>0</v>
      </c>
    </row>
    <row r="24" spans="2:18" s="6" customFormat="1" ht="15" x14ac:dyDescent="0.25">
      <c r="B24" s="11" t="s">
        <v>48</v>
      </c>
      <c r="C24" s="12" t="s">
        <v>354</v>
      </c>
      <c r="D24" s="63">
        <f t="shared" si="0"/>
        <v>14131200</v>
      </c>
      <c r="E24" s="74">
        <f>SUM(E25:E28)</f>
        <v>14131200</v>
      </c>
      <c r="F24" s="74">
        <f>SUM(F25:F28)</f>
        <v>0</v>
      </c>
      <c r="G24" s="74">
        <f t="shared" ref="G24:R24" si="2">SUM(G25:G28)</f>
        <v>0</v>
      </c>
      <c r="H24" s="74">
        <f t="shared" si="2"/>
        <v>0</v>
      </c>
      <c r="I24" s="74">
        <f t="shared" si="2"/>
        <v>0</v>
      </c>
      <c r="J24" s="74">
        <f t="shared" si="2"/>
        <v>0</v>
      </c>
      <c r="K24" s="74">
        <f t="shared" si="2"/>
        <v>0</v>
      </c>
      <c r="L24" s="74">
        <f t="shared" si="2"/>
        <v>0</v>
      </c>
      <c r="M24" s="74">
        <f t="shared" si="2"/>
        <v>0</v>
      </c>
      <c r="N24" s="74">
        <f t="shared" si="2"/>
        <v>0</v>
      </c>
      <c r="O24" s="74">
        <f t="shared" si="2"/>
        <v>0</v>
      </c>
      <c r="P24" s="74">
        <f t="shared" si="2"/>
        <v>0</v>
      </c>
      <c r="Q24" s="74">
        <f t="shared" si="2"/>
        <v>0</v>
      </c>
      <c r="R24" s="74">
        <f t="shared" si="2"/>
        <v>0</v>
      </c>
    </row>
    <row r="25" spans="2:18" s="6" customFormat="1" ht="30" x14ac:dyDescent="0.25">
      <c r="B25" s="13" t="s">
        <v>49</v>
      </c>
      <c r="C25" s="222" t="s">
        <v>349</v>
      </c>
      <c r="D25" s="63">
        <f t="shared" si="0"/>
        <v>931200</v>
      </c>
      <c r="E25" s="74">
        <f>SUM(E40:H40)</f>
        <v>931200</v>
      </c>
      <c r="F25" s="74">
        <f>SUM(I40:L40)</f>
        <v>0</v>
      </c>
      <c r="G25" s="74">
        <f>SUM(M40:P40)</f>
        <v>0</v>
      </c>
      <c r="H25" s="74">
        <f>SUM(Q40:T40)</f>
        <v>0</v>
      </c>
      <c r="I25" s="74">
        <f>SUM(U40:X40)</f>
        <v>0</v>
      </c>
      <c r="J25" s="74">
        <f>SUM(Y40:AB40)</f>
        <v>0</v>
      </c>
      <c r="K25" s="74">
        <f>SUM(AC40:AF40)</f>
        <v>0</v>
      </c>
      <c r="L25" s="74">
        <f>SUM(AG40:AJ40)</f>
        <v>0</v>
      </c>
      <c r="M25" s="74">
        <f>SUM(AK40:AN40)</f>
        <v>0</v>
      </c>
      <c r="N25" s="74">
        <f>SUM(AO40:AR40)</f>
        <v>0</v>
      </c>
      <c r="O25" s="74">
        <f>SUM(AS40:AV40)</f>
        <v>0</v>
      </c>
      <c r="P25" s="74">
        <f>SUM(AW40:AZ40)</f>
        <v>0</v>
      </c>
      <c r="Q25" s="74">
        <f>SUM(BA40:BD40)</f>
        <v>0</v>
      </c>
      <c r="R25" s="74">
        <f>SUM(BE40:BH40)</f>
        <v>0</v>
      </c>
    </row>
    <row r="26" spans="2:18" s="6" customFormat="1" ht="15" x14ac:dyDescent="0.25">
      <c r="B26" s="13" t="s">
        <v>23</v>
      </c>
      <c r="C26" s="222" t="s">
        <v>350</v>
      </c>
      <c r="D26" s="63">
        <f t="shared" si="0"/>
        <v>10560000</v>
      </c>
      <c r="E26" s="74">
        <f>SUM(E41:H41)</f>
        <v>10560000</v>
      </c>
      <c r="F26" s="74">
        <f>SUM(I41:L41)</f>
        <v>0</v>
      </c>
      <c r="G26" s="74">
        <f>SUM(M41:P41)</f>
        <v>0</v>
      </c>
      <c r="H26" s="74">
        <f>SUM(Q41:T41)</f>
        <v>0</v>
      </c>
      <c r="I26" s="74">
        <f>SUM(U41:X41)</f>
        <v>0</v>
      </c>
      <c r="J26" s="74">
        <f>SUM(Y41:AB41)</f>
        <v>0</v>
      </c>
      <c r="K26" s="74">
        <f>SUM(AC41:AF41)</f>
        <v>0</v>
      </c>
      <c r="L26" s="74">
        <f t="shared" ref="L26:L28" si="3">SUM(AG41:AJ41)</f>
        <v>0</v>
      </c>
      <c r="M26" s="74">
        <f t="shared" ref="M26:M28" si="4">SUM(AK41:AN41)</f>
        <v>0</v>
      </c>
      <c r="N26" s="74">
        <f t="shared" ref="N26:N28" si="5">SUM(AO41:AR41)</f>
        <v>0</v>
      </c>
      <c r="O26" s="74">
        <f t="shared" ref="O26:O28" si="6">SUM(AS41:AV41)</f>
        <v>0</v>
      </c>
      <c r="P26" s="74">
        <f t="shared" ref="P26:P28" si="7">SUM(AW41:AZ41)</f>
        <v>0</v>
      </c>
      <c r="Q26" s="74">
        <f t="shared" ref="Q26:Q28" si="8">SUM(BA41:BD41)</f>
        <v>0</v>
      </c>
      <c r="R26" s="74">
        <f t="shared" ref="R26:R28" si="9">SUM(BE41:BH41)</f>
        <v>0</v>
      </c>
    </row>
    <row r="27" spans="2:18" s="6" customFormat="1" ht="15" x14ac:dyDescent="0.25">
      <c r="B27" s="13" t="s">
        <v>36</v>
      </c>
      <c r="C27" s="222" t="s">
        <v>351</v>
      </c>
      <c r="D27" s="63">
        <f t="shared" si="0"/>
        <v>2160000</v>
      </c>
      <c r="E27" s="74">
        <f>SUM(E42:H42)</f>
        <v>2160000</v>
      </c>
      <c r="F27" s="74">
        <f>SUM(I42:L42)</f>
        <v>0</v>
      </c>
      <c r="G27" s="74">
        <f>SUM(M42:P42)</f>
        <v>0</v>
      </c>
      <c r="H27" s="74">
        <f>SUM(Q42:T42)</f>
        <v>0</v>
      </c>
      <c r="I27" s="74">
        <f>SUM(U42:X42)</f>
        <v>0</v>
      </c>
      <c r="J27" s="74">
        <f>SUM(Y42:AB42)</f>
        <v>0</v>
      </c>
      <c r="K27" s="74">
        <f>SUM(AC42:AF42)</f>
        <v>0</v>
      </c>
      <c r="L27" s="74">
        <f t="shared" si="3"/>
        <v>0</v>
      </c>
      <c r="M27" s="74">
        <f t="shared" si="4"/>
        <v>0</v>
      </c>
      <c r="N27" s="74">
        <f t="shared" si="5"/>
        <v>0</v>
      </c>
      <c r="O27" s="74">
        <f t="shared" si="6"/>
        <v>0</v>
      </c>
      <c r="P27" s="74">
        <f t="shared" si="7"/>
        <v>0</v>
      </c>
      <c r="Q27" s="74">
        <f t="shared" si="8"/>
        <v>0</v>
      </c>
      <c r="R27" s="74">
        <f t="shared" si="9"/>
        <v>0</v>
      </c>
    </row>
    <row r="28" spans="2:18" s="6" customFormat="1" ht="15" x14ac:dyDescent="0.25">
      <c r="B28" s="13" t="s">
        <v>50</v>
      </c>
      <c r="C28" s="222" t="s">
        <v>352</v>
      </c>
      <c r="D28" s="63">
        <f t="shared" si="0"/>
        <v>480000</v>
      </c>
      <c r="E28" s="74">
        <f>SUM(E43:H43)</f>
        <v>480000</v>
      </c>
      <c r="F28" s="74">
        <f>SUM(I43:L43)</f>
        <v>0</v>
      </c>
      <c r="G28" s="74">
        <f t="shared" ref="G28" si="10">SUM(M43:P43)</f>
        <v>0</v>
      </c>
      <c r="H28" s="74">
        <f t="shared" ref="H28" si="11">SUM(Q43:T43)</f>
        <v>0</v>
      </c>
      <c r="I28" s="74">
        <f t="shared" ref="I28" si="12">SUM(U43:X43)</f>
        <v>0</v>
      </c>
      <c r="J28" s="74">
        <f t="shared" ref="J28" si="13">SUM(Y43:AB43)</f>
        <v>0</v>
      </c>
      <c r="K28" s="74">
        <f t="shared" ref="K28" si="14">SUM(AC43:AF43)</f>
        <v>0</v>
      </c>
      <c r="L28" s="74">
        <f t="shared" si="3"/>
        <v>0</v>
      </c>
      <c r="M28" s="74">
        <f t="shared" si="4"/>
        <v>0</v>
      </c>
      <c r="N28" s="74">
        <f t="shared" si="5"/>
        <v>0</v>
      </c>
      <c r="O28" s="74">
        <f t="shared" si="6"/>
        <v>0</v>
      </c>
      <c r="P28" s="74">
        <f t="shared" si="7"/>
        <v>0</v>
      </c>
      <c r="Q28" s="74">
        <f t="shared" si="8"/>
        <v>0</v>
      </c>
      <c r="R28" s="74">
        <f t="shared" si="9"/>
        <v>0</v>
      </c>
    </row>
    <row r="29" spans="2:18" s="6" customFormat="1" ht="15" hidden="1" x14ac:dyDescent="0.25">
      <c r="B29" s="70"/>
      <c r="C29" s="71"/>
      <c r="D29" s="72">
        <f t="shared" si="0"/>
        <v>0</v>
      </c>
      <c r="E29" s="73">
        <f>SUM(E30)</f>
        <v>0</v>
      </c>
      <c r="F29" s="73">
        <f>SUM(F30)</f>
        <v>0</v>
      </c>
      <c r="G29" s="73">
        <f t="shared" ref="G29:R29" si="15">SUM(G30)</f>
        <v>0</v>
      </c>
      <c r="H29" s="73">
        <f t="shared" si="15"/>
        <v>0</v>
      </c>
      <c r="I29" s="73">
        <f t="shared" si="15"/>
        <v>0</v>
      </c>
      <c r="J29" s="73">
        <f t="shared" si="15"/>
        <v>0</v>
      </c>
      <c r="K29" s="73">
        <f t="shared" si="15"/>
        <v>0</v>
      </c>
      <c r="L29" s="73">
        <f t="shared" si="15"/>
        <v>0</v>
      </c>
      <c r="M29" s="73">
        <f t="shared" si="15"/>
        <v>0</v>
      </c>
      <c r="N29" s="73">
        <f t="shared" si="15"/>
        <v>0</v>
      </c>
      <c r="O29" s="73">
        <f t="shared" si="15"/>
        <v>0</v>
      </c>
      <c r="P29" s="73">
        <f t="shared" si="15"/>
        <v>0</v>
      </c>
      <c r="Q29" s="73">
        <f t="shared" si="15"/>
        <v>0</v>
      </c>
      <c r="R29" s="73">
        <f t="shared" si="15"/>
        <v>0</v>
      </c>
    </row>
    <row r="30" spans="2:18" s="6" customFormat="1" ht="15" hidden="1" x14ac:dyDescent="0.25">
      <c r="B30" s="11"/>
      <c r="C30" s="12"/>
      <c r="D30" s="63">
        <f t="shared" si="0"/>
        <v>0</v>
      </c>
      <c r="E30" s="74">
        <f>SUM(E45:H45)</f>
        <v>0</v>
      </c>
      <c r="F30" s="74">
        <f>SUM(I45:L45)</f>
        <v>0</v>
      </c>
      <c r="G30" s="74">
        <f>SUM(M45:P45)</f>
        <v>0</v>
      </c>
      <c r="H30" s="74">
        <f>SUM(Q45:T45)</f>
        <v>0</v>
      </c>
      <c r="I30" s="74">
        <f>SUM(U45:X45)</f>
        <v>0</v>
      </c>
      <c r="J30" s="74">
        <f>SUM(Y45:AB45)</f>
        <v>0</v>
      </c>
      <c r="K30" s="74">
        <f>SUM(AC45:AF45)</f>
        <v>0</v>
      </c>
      <c r="L30" s="74">
        <f>SUM(AG45:AJ45)</f>
        <v>0</v>
      </c>
      <c r="M30" s="74">
        <f>SUM(AK45:AN45)</f>
        <v>0</v>
      </c>
      <c r="N30" s="74">
        <f>SUM(AO45:AR45)</f>
        <v>0</v>
      </c>
      <c r="O30" s="74">
        <f>SUM(AS45:AV45)</f>
        <v>0</v>
      </c>
      <c r="P30" s="74">
        <f>SUM(AW45:AZ45)</f>
        <v>0</v>
      </c>
      <c r="Q30" s="74">
        <f>SUM(BA45:BD45)</f>
        <v>0</v>
      </c>
      <c r="R30" s="74">
        <f>SUM(BE45:BH45)</f>
        <v>0</v>
      </c>
    </row>
    <row r="31" spans="2:18" s="6" customFormat="1" x14ac:dyDescent="0.2"/>
    <row r="32" spans="2:18" s="6" customFormat="1" ht="15" x14ac:dyDescent="0.25">
      <c r="B32" s="5" t="s">
        <v>356</v>
      </c>
    </row>
    <row r="33" spans="2:60" s="6" customFormat="1" x14ac:dyDescent="0.2"/>
    <row r="34" spans="2:60" s="6" customFormat="1" ht="24" customHeight="1" x14ac:dyDescent="0.2">
      <c r="B34" s="480" t="s">
        <v>11</v>
      </c>
      <c r="C34" s="480" t="s">
        <v>12</v>
      </c>
      <c r="D34" s="480" t="s">
        <v>13</v>
      </c>
      <c r="E34" s="480" t="s">
        <v>31</v>
      </c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0"/>
      <c r="AU34" s="480"/>
      <c r="AV34" s="480"/>
      <c r="AW34" s="480"/>
      <c r="AX34" s="480"/>
      <c r="AY34" s="480"/>
      <c r="AZ34" s="480"/>
      <c r="BA34" s="480"/>
      <c r="BB34" s="480"/>
      <c r="BC34" s="480"/>
      <c r="BD34" s="480"/>
      <c r="BE34" s="480"/>
      <c r="BF34" s="480"/>
      <c r="BG34" s="480"/>
      <c r="BH34" s="480"/>
    </row>
    <row r="35" spans="2:60" s="6" customFormat="1" ht="27.75" customHeight="1" x14ac:dyDescent="0.2">
      <c r="B35" s="480"/>
      <c r="C35" s="480"/>
      <c r="D35" s="480"/>
      <c r="E35" s="500">
        <f>'11_Ост_П_ППР'!E170:H170</f>
        <v>2018</v>
      </c>
      <c r="F35" s="500"/>
      <c r="G35" s="500"/>
      <c r="H35" s="500"/>
      <c r="I35" s="500">
        <f>'11_Ост_П_ППР'!I170:L170</f>
        <v>2019</v>
      </c>
      <c r="J35" s="500"/>
      <c r="K35" s="500"/>
      <c r="L35" s="500"/>
      <c r="M35" s="500">
        <f>'11_Ост_П_ППР'!M170:P170</f>
        <v>2020</v>
      </c>
      <c r="N35" s="500"/>
      <c r="O35" s="500"/>
      <c r="P35" s="500"/>
      <c r="Q35" s="500">
        <f>'11_Ост_П_ППР'!Q170:T170</f>
        <v>2021</v>
      </c>
      <c r="R35" s="500"/>
      <c r="S35" s="500"/>
      <c r="T35" s="500"/>
      <c r="U35" s="500">
        <f>'11_Ост_П_ППР'!U170:X170</f>
        <v>2022</v>
      </c>
      <c r="V35" s="500"/>
      <c r="W35" s="500"/>
      <c r="X35" s="500"/>
      <c r="Y35" s="500">
        <f>'11_Ост_П_ППР'!Y170:AB170</f>
        <v>2023</v>
      </c>
      <c r="Z35" s="500"/>
      <c r="AA35" s="500"/>
      <c r="AB35" s="500"/>
      <c r="AC35" s="500">
        <f>'11_Ост_П_ППР'!AC170:AF170</f>
        <v>2024</v>
      </c>
      <c r="AD35" s="500"/>
      <c r="AE35" s="500"/>
      <c r="AF35" s="500"/>
      <c r="AG35" s="500">
        <f>'11_Ост_П_ППР'!AG170:AJ170</f>
        <v>2025</v>
      </c>
      <c r="AH35" s="500"/>
      <c r="AI35" s="500"/>
      <c r="AJ35" s="500"/>
      <c r="AK35" s="500">
        <f>'11_Ост_П_ППР'!AK170:AN170</f>
        <v>2026</v>
      </c>
      <c r="AL35" s="500"/>
      <c r="AM35" s="500"/>
      <c r="AN35" s="500"/>
      <c r="AO35" s="500">
        <f>'11_Ост_П_ППР'!AO170:AR170</f>
        <v>2027</v>
      </c>
      <c r="AP35" s="500"/>
      <c r="AQ35" s="500"/>
      <c r="AR35" s="500"/>
      <c r="AS35" s="500">
        <f>'11_Ост_П_ППР'!AS170:AV170</f>
        <v>2028</v>
      </c>
      <c r="AT35" s="500"/>
      <c r="AU35" s="500"/>
      <c r="AV35" s="500"/>
      <c r="AW35" s="500" t="str">
        <f>'11_Ост_П_ППР'!AW170:AZ170</f>
        <v>-</v>
      </c>
      <c r="AX35" s="500"/>
      <c r="AY35" s="500"/>
      <c r="AZ35" s="500"/>
      <c r="BA35" s="500" t="str">
        <f>'11_Ост_П_ППР'!BA170:BD170</f>
        <v>-</v>
      </c>
      <c r="BB35" s="500"/>
      <c r="BC35" s="500"/>
      <c r="BD35" s="500"/>
      <c r="BE35" s="500" t="str">
        <f>'11_Ост_П_ППР'!BE170:BH170</f>
        <v>-</v>
      </c>
      <c r="BF35" s="500"/>
      <c r="BG35" s="500"/>
      <c r="BH35" s="500"/>
    </row>
    <row r="36" spans="2:60" s="6" customFormat="1" ht="27" customHeight="1" x14ac:dyDescent="0.2">
      <c r="B36" s="480"/>
      <c r="C36" s="480"/>
      <c r="D36" s="480"/>
      <c r="E36" s="128" t="s">
        <v>32</v>
      </c>
      <c r="F36" s="128" t="s">
        <v>33</v>
      </c>
      <c r="G36" s="128" t="s">
        <v>34</v>
      </c>
      <c r="H36" s="128" t="s">
        <v>35</v>
      </c>
      <c r="I36" s="128" t="s">
        <v>32</v>
      </c>
      <c r="J36" s="128" t="s">
        <v>33</v>
      </c>
      <c r="K36" s="128" t="s">
        <v>34</v>
      </c>
      <c r="L36" s="128" t="s">
        <v>35</v>
      </c>
      <c r="M36" s="128" t="s">
        <v>32</v>
      </c>
      <c r="N36" s="128" t="s">
        <v>33</v>
      </c>
      <c r="O36" s="128" t="s">
        <v>34</v>
      </c>
      <c r="P36" s="128" t="s">
        <v>35</v>
      </c>
      <c r="Q36" s="128" t="s">
        <v>32</v>
      </c>
      <c r="R36" s="128" t="s">
        <v>33</v>
      </c>
      <c r="S36" s="128" t="s">
        <v>34</v>
      </c>
      <c r="T36" s="128" t="s">
        <v>35</v>
      </c>
      <c r="U36" s="128" t="s">
        <v>32</v>
      </c>
      <c r="V36" s="128" t="s">
        <v>33</v>
      </c>
      <c r="W36" s="128" t="s">
        <v>34</v>
      </c>
      <c r="X36" s="128" t="s">
        <v>35</v>
      </c>
      <c r="Y36" s="128" t="s">
        <v>32</v>
      </c>
      <c r="Z36" s="128" t="s">
        <v>33</v>
      </c>
      <c r="AA36" s="128" t="s">
        <v>34</v>
      </c>
      <c r="AB36" s="128" t="s">
        <v>35</v>
      </c>
      <c r="AC36" s="128" t="s">
        <v>32</v>
      </c>
      <c r="AD36" s="128" t="s">
        <v>33</v>
      </c>
      <c r="AE36" s="128" t="s">
        <v>34</v>
      </c>
      <c r="AF36" s="128" t="s">
        <v>35</v>
      </c>
      <c r="AG36" s="128" t="s">
        <v>32</v>
      </c>
      <c r="AH36" s="128" t="s">
        <v>33</v>
      </c>
      <c r="AI36" s="128" t="s">
        <v>34</v>
      </c>
      <c r="AJ36" s="128" t="s">
        <v>35</v>
      </c>
      <c r="AK36" s="128" t="s">
        <v>32</v>
      </c>
      <c r="AL36" s="128" t="s">
        <v>33</v>
      </c>
      <c r="AM36" s="128" t="s">
        <v>34</v>
      </c>
      <c r="AN36" s="128" t="s">
        <v>35</v>
      </c>
      <c r="AO36" s="128" t="s">
        <v>32</v>
      </c>
      <c r="AP36" s="128" t="s">
        <v>33</v>
      </c>
      <c r="AQ36" s="128" t="s">
        <v>34</v>
      </c>
      <c r="AR36" s="128" t="s">
        <v>35</v>
      </c>
      <c r="AS36" s="128" t="s">
        <v>32</v>
      </c>
      <c r="AT36" s="128" t="s">
        <v>33</v>
      </c>
      <c r="AU36" s="128" t="s">
        <v>34</v>
      </c>
      <c r="AV36" s="128" t="s">
        <v>35</v>
      </c>
      <c r="AW36" s="128" t="s">
        <v>32</v>
      </c>
      <c r="AX36" s="128" t="s">
        <v>33</v>
      </c>
      <c r="AY36" s="128" t="s">
        <v>34</v>
      </c>
      <c r="AZ36" s="128" t="s">
        <v>35</v>
      </c>
      <c r="BA36" s="128" t="s">
        <v>32</v>
      </c>
      <c r="BB36" s="128" t="s">
        <v>33</v>
      </c>
      <c r="BC36" s="128" t="s">
        <v>34</v>
      </c>
      <c r="BD36" s="128" t="s">
        <v>35</v>
      </c>
      <c r="BE36" s="128" t="s">
        <v>32</v>
      </c>
      <c r="BF36" s="128" t="s">
        <v>33</v>
      </c>
      <c r="BG36" s="128" t="s">
        <v>34</v>
      </c>
      <c r="BH36" s="128" t="s">
        <v>35</v>
      </c>
    </row>
    <row r="37" spans="2:60" s="6" customFormat="1" ht="30" x14ac:dyDescent="0.2">
      <c r="B37" s="480"/>
      <c r="C37" s="480"/>
      <c r="D37" s="128" t="s">
        <v>492</v>
      </c>
      <c r="E37" s="128" t="s">
        <v>61</v>
      </c>
      <c r="F37" s="128" t="s">
        <v>61</v>
      </c>
      <c r="G37" s="128" t="s">
        <v>61</v>
      </c>
      <c r="H37" s="128" t="s">
        <v>61</v>
      </c>
      <c r="I37" s="128" t="s">
        <v>61</v>
      </c>
      <c r="J37" s="128" t="s">
        <v>61</v>
      </c>
      <c r="K37" s="128" t="s">
        <v>61</v>
      </c>
      <c r="L37" s="128" t="s">
        <v>61</v>
      </c>
      <c r="M37" s="128" t="s">
        <v>61</v>
      </c>
      <c r="N37" s="128" t="s">
        <v>61</v>
      </c>
      <c r="O37" s="128" t="s">
        <v>61</v>
      </c>
      <c r="P37" s="128" t="s">
        <v>61</v>
      </c>
      <c r="Q37" s="128" t="s">
        <v>61</v>
      </c>
      <c r="R37" s="128" t="s">
        <v>61</v>
      </c>
      <c r="S37" s="128" t="s">
        <v>61</v>
      </c>
      <c r="T37" s="128" t="s">
        <v>61</v>
      </c>
      <c r="U37" s="128" t="s">
        <v>61</v>
      </c>
      <c r="V37" s="128" t="s">
        <v>61</v>
      </c>
      <c r="W37" s="128" t="s">
        <v>61</v>
      </c>
      <c r="X37" s="128" t="s">
        <v>61</v>
      </c>
      <c r="Y37" s="128" t="s">
        <v>61</v>
      </c>
      <c r="Z37" s="128" t="s">
        <v>61</v>
      </c>
      <c r="AA37" s="128" t="s">
        <v>61</v>
      </c>
      <c r="AB37" s="128" t="s">
        <v>61</v>
      </c>
      <c r="AC37" s="128" t="s">
        <v>61</v>
      </c>
      <c r="AD37" s="128" t="s">
        <v>61</v>
      </c>
      <c r="AE37" s="128" t="s">
        <v>61</v>
      </c>
      <c r="AF37" s="128" t="s">
        <v>61</v>
      </c>
      <c r="AG37" s="128" t="s">
        <v>61</v>
      </c>
      <c r="AH37" s="128" t="s">
        <v>61</v>
      </c>
      <c r="AI37" s="128" t="s">
        <v>61</v>
      </c>
      <c r="AJ37" s="128" t="s">
        <v>61</v>
      </c>
      <c r="AK37" s="128" t="s">
        <v>61</v>
      </c>
      <c r="AL37" s="128" t="s">
        <v>61</v>
      </c>
      <c r="AM37" s="128" t="s">
        <v>61</v>
      </c>
      <c r="AN37" s="128" t="s">
        <v>61</v>
      </c>
      <c r="AO37" s="128" t="s">
        <v>61</v>
      </c>
      <c r="AP37" s="128" t="s">
        <v>61</v>
      </c>
      <c r="AQ37" s="128" t="s">
        <v>61</v>
      </c>
      <c r="AR37" s="128" t="s">
        <v>61</v>
      </c>
      <c r="AS37" s="128" t="s">
        <v>61</v>
      </c>
      <c r="AT37" s="128" t="s">
        <v>61</v>
      </c>
      <c r="AU37" s="128" t="s">
        <v>61</v>
      </c>
      <c r="AV37" s="128" t="s">
        <v>61</v>
      </c>
      <c r="AW37" s="128" t="s">
        <v>61</v>
      </c>
      <c r="AX37" s="128" t="s">
        <v>61</v>
      </c>
      <c r="AY37" s="128" t="s">
        <v>61</v>
      </c>
      <c r="AZ37" s="128" t="s">
        <v>61</v>
      </c>
      <c r="BA37" s="128" t="s">
        <v>61</v>
      </c>
      <c r="BB37" s="128" t="s">
        <v>61</v>
      </c>
      <c r="BC37" s="128" t="s">
        <v>61</v>
      </c>
      <c r="BD37" s="128" t="s">
        <v>61</v>
      </c>
      <c r="BE37" s="128" t="s">
        <v>61</v>
      </c>
      <c r="BF37" s="128" t="s">
        <v>61</v>
      </c>
      <c r="BG37" s="128" t="s">
        <v>61</v>
      </c>
      <c r="BH37" s="128" t="s">
        <v>61</v>
      </c>
    </row>
    <row r="38" spans="2:60" s="6" customFormat="1" ht="15" x14ac:dyDescent="0.25">
      <c r="B38" s="70" t="s">
        <v>47</v>
      </c>
      <c r="C38" s="71" t="s">
        <v>354</v>
      </c>
      <c r="D38" s="72">
        <f t="shared" ref="D38:D43" si="16">SUM(E38:BH38)</f>
        <v>14131200</v>
      </c>
      <c r="E38" s="73">
        <f t="shared" ref="E38:BH38" si="17">SUM(E39)</f>
        <v>0</v>
      </c>
      <c r="F38" s="73">
        <f t="shared" si="17"/>
        <v>0</v>
      </c>
      <c r="G38" s="73">
        <f t="shared" si="17"/>
        <v>5888000</v>
      </c>
      <c r="H38" s="73">
        <f t="shared" si="17"/>
        <v>8243200</v>
      </c>
      <c r="I38" s="73">
        <f t="shared" si="17"/>
        <v>0</v>
      </c>
      <c r="J38" s="73">
        <f t="shared" si="17"/>
        <v>0</v>
      </c>
      <c r="K38" s="73">
        <f t="shared" si="17"/>
        <v>0</v>
      </c>
      <c r="L38" s="73">
        <f t="shared" si="17"/>
        <v>0</v>
      </c>
      <c r="M38" s="73">
        <f t="shared" si="17"/>
        <v>0</v>
      </c>
      <c r="N38" s="73">
        <f t="shared" si="17"/>
        <v>0</v>
      </c>
      <c r="O38" s="73">
        <f t="shared" si="17"/>
        <v>0</v>
      </c>
      <c r="P38" s="73">
        <f t="shared" si="17"/>
        <v>0</v>
      </c>
      <c r="Q38" s="73">
        <f t="shared" si="17"/>
        <v>0</v>
      </c>
      <c r="R38" s="73">
        <f t="shared" si="17"/>
        <v>0</v>
      </c>
      <c r="S38" s="73">
        <f t="shared" si="17"/>
        <v>0</v>
      </c>
      <c r="T38" s="73">
        <f t="shared" si="17"/>
        <v>0</v>
      </c>
      <c r="U38" s="73">
        <f t="shared" si="17"/>
        <v>0</v>
      </c>
      <c r="V38" s="73">
        <f t="shared" si="17"/>
        <v>0</v>
      </c>
      <c r="W38" s="73">
        <f t="shared" si="17"/>
        <v>0</v>
      </c>
      <c r="X38" s="73">
        <f t="shared" si="17"/>
        <v>0</v>
      </c>
      <c r="Y38" s="73">
        <f t="shared" si="17"/>
        <v>0</v>
      </c>
      <c r="Z38" s="73">
        <f t="shared" si="17"/>
        <v>0</v>
      </c>
      <c r="AA38" s="73">
        <f t="shared" si="17"/>
        <v>0</v>
      </c>
      <c r="AB38" s="73">
        <f t="shared" si="17"/>
        <v>0</v>
      </c>
      <c r="AC38" s="73">
        <f t="shared" si="17"/>
        <v>0</v>
      </c>
      <c r="AD38" s="73">
        <f t="shared" si="17"/>
        <v>0</v>
      </c>
      <c r="AE38" s="73">
        <f t="shared" si="17"/>
        <v>0</v>
      </c>
      <c r="AF38" s="73">
        <f t="shared" si="17"/>
        <v>0</v>
      </c>
      <c r="AG38" s="73">
        <f t="shared" si="17"/>
        <v>0</v>
      </c>
      <c r="AH38" s="73">
        <f t="shared" si="17"/>
        <v>0</v>
      </c>
      <c r="AI38" s="73">
        <f t="shared" si="17"/>
        <v>0</v>
      </c>
      <c r="AJ38" s="73">
        <f t="shared" si="17"/>
        <v>0</v>
      </c>
      <c r="AK38" s="73">
        <f t="shared" si="17"/>
        <v>0</v>
      </c>
      <c r="AL38" s="73">
        <f t="shared" si="17"/>
        <v>0</v>
      </c>
      <c r="AM38" s="73">
        <f t="shared" si="17"/>
        <v>0</v>
      </c>
      <c r="AN38" s="73">
        <f t="shared" si="17"/>
        <v>0</v>
      </c>
      <c r="AO38" s="73">
        <f t="shared" si="17"/>
        <v>0</v>
      </c>
      <c r="AP38" s="73">
        <f t="shared" si="17"/>
        <v>0</v>
      </c>
      <c r="AQ38" s="73">
        <f t="shared" si="17"/>
        <v>0</v>
      </c>
      <c r="AR38" s="73">
        <f t="shared" si="17"/>
        <v>0</v>
      </c>
      <c r="AS38" s="73">
        <f t="shared" si="17"/>
        <v>0</v>
      </c>
      <c r="AT38" s="73">
        <f t="shared" si="17"/>
        <v>0</v>
      </c>
      <c r="AU38" s="73">
        <f t="shared" si="17"/>
        <v>0</v>
      </c>
      <c r="AV38" s="73">
        <f t="shared" si="17"/>
        <v>0</v>
      </c>
      <c r="AW38" s="73">
        <f t="shared" si="17"/>
        <v>0</v>
      </c>
      <c r="AX38" s="73">
        <f t="shared" si="17"/>
        <v>0</v>
      </c>
      <c r="AY38" s="73">
        <f t="shared" si="17"/>
        <v>0</v>
      </c>
      <c r="AZ38" s="73">
        <f t="shared" si="17"/>
        <v>0</v>
      </c>
      <c r="BA38" s="73">
        <f t="shared" si="17"/>
        <v>0</v>
      </c>
      <c r="BB38" s="73">
        <f t="shared" si="17"/>
        <v>0</v>
      </c>
      <c r="BC38" s="73">
        <f t="shared" si="17"/>
        <v>0</v>
      </c>
      <c r="BD38" s="73">
        <f t="shared" si="17"/>
        <v>0</v>
      </c>
      <c r="BE38" s="73">
        <f t="shared" si="17"/>
        <v>0</v>
      </c>
      <c r="BF38" s="73">
        <f t="shared" si="17"/>
        <v>0</v>
      </c>
      <c r="BG38" s="73">
        <f t="shared" si="17"/>
        <v>0</v>
      </c>
      <c r="BH38" s="73">
        <f t="shared" si="17"/>
        <v>0</v>
      </c>
    </row>
    <row r="39" spans="2:60" s="6" customFormat="1" ht="15" x14ac:dyDescent="0.25">
      <c r="B39" s="11" t="s">
        <v>48</v>
      </c>
      <c r="C39" s="12" t="s">
        <v>354</v>
      </c>
      <c r="D39" s="63">
        <f t="shared" si="16"/>
        <v>14131200</v>
      </c>
      <c r="E39" s="74">
        <f t="shared" ref="E39:BH39" si="18">SUM(E40:E43)</f>
        <v>0</v>
      </c>
      <c r="F39" s="74">
        <f t="shared" si="18"/>
        <v>0</v>
      </c>
      <c r="G39" s="74">
        <f t="shared" si="18"/>
        <v>5888000</v>
      </c>
      <c r="H39" s="74">
        <f t="shared" si="18"/>
        <v>8243200</v>
      </c>
      <c r="I39" s="74">
        <f t="shared" si="18"/>
        <v>0</v>
      </c>
      <c r="J39" s="74">
        <f t="shared" si="18"/>
        <v>0</v>
      </c>
      <c r="K39" s="74">
        <f t="shared" si="18"/>
        <v>0</v>
      </c>
      <c r="L39" s="74">
        <f t="shared" si="18"/>
        <v>0</v>
      </c>
      <c r="M39" s="74">
        <f t="shared" si="18"/>
        <v>0</v>
      </c>
      <c r="N39" s="74">
        <f t="shared" si="18"/>
        <v>0</v>
      </c>
      <c r="O39" s="74">
        <f t="shared" si="18"/>
        <v>0</v>
      </c>
      <c r="P39" s="74">
        <f t="shared" si="18"/>
        <v>0</v>
      </c>
      <c r="Q39" s="74">
        <f t="shared" si="18"/>
        <v>0</v>
      </c>
      <c r="R39" s="74">
        <f t="shared" si="18"/>
        <v>0</v>
      </c>
      <c r="S39" s="74">
        <f t="shared" si="18"/>
        <v>0</v>
      </c>
      <c r="T39" s="74">
        <f t="shared" si="18"/>
        <v>0</v>
      </c>
      <c r="U39" s="74">
        <f t="shared" si="18"/>
        <v>0</v>
      </c>
      <c r="V39" s="74">
        <f t="shared" si="18"/>
        <v>0</v>
      </c>
      <c r="W39" s="74">
        <f t="shared" si="18"/>
        <v>0</v>
      </c>
      <c r="X39" s="74">
        <f t="shared" si="18"/>
        <v>0</v>
      </c>
      <c r="Y39" s="74">
        <f t="shared" si="18"/>
        <v>0</v>
      </c>
      <c r="Z39" s="74">
        <f t="shared" si="18"/>
        <v>0</v>
      </c>
      <c r="AA39" s="74">
        <f t="shared" si="18"/>
        <v>0</v>
      </c>
      <c r="AB39" s="74">
        <f t="shared" si="18"/>
        <v>0</v>
      </c>
      <c r="AC39" s="74">
        <f t="shared" si="18"/>
        <v>0</v>
      </c>
      <c r="AD39" s="74">
        <f t="shared" si="18"/>
        <v>0</v>
      </c>
      <c r="AE39" s="74">
        <f t="shared" si="18"/>
        <v>0</v>
      </c>
      <c r="AF39" s="74">
        <f t="shared" si="18"/>
        <v>0</v>
      </c>
      <c r="AG39" s="74">
        <f t="shared" si="18"/>
        <v>0</v>
      </c>
      <c r="AH39" s="74">
        <f t="shared" si="18"/>
        <v>0</v>
      </c>
      <c r="AI39" s="74">
        <f t="shared" si="18"/>
        <v>0</v>
      </c>
      <c r="AJ39" s="74">
        <f t="shared" si="18"/>
        <v>0</v>
      </c>
      <c r="AK39" s="74">
        <f t="shared" si="18"/>
        <v>0</v>
      </c>
      <c r="AL39" s="74">
        <f t="shared" si="18"/>
        <v>0</v>
      </c>
      <c r="AM39" s="74">
        <f t="shared" si="18"/>
        <v>0</v>
      </c>
      <c r="AN39" s="74">
        <f t="shared" si="18"/>
        <v>0</v>
      </c>
      <c r="AO39" s="74">
        <f t="shared" si="18"/>
        <v>0</v>
      </c>
      <c r="AP39" s="74">
        <f t="shared" si="18"/>
        <v>0</v>
      </c>
      <c r="AQ39" s="74">
        <f t="shared" si="18"/>
        <v>0</v>
      </c>
      <c r="AR39" s="74">
        <f t="shared" si="18"/>
        <v>0</v>
      </c>
      <c r="AS39" s="74">
        <f t="shared" si="18"/>
        <v>0</v>
      </c>
      <c r="AT39" s="74">
        <f t="shared" si="18"/>
        <v>0</v>
      </c>
      <c r="AU39" s="74">
        <f t="shared" si="18"/>
        <v>0</v>
      </c>
      <c r="AV39" s="74">
        <f t="shared" si="18"/>
        <v>0</v>
      </c>
      <c r="AW39" s="74">
        <f t="shared" si="18"/>
        <v>0</v>
      </c>
      <c r="AX39" s="74">
        <f t="shared" si="18"/>
        <v>0</v>
      </c>
      <c r="AY39" s="74">
        <f t="shared" si="18"/>
        <v>0</v>
      </c>
      <c r="AZ39" s="74">
        <f t="shared" si="18"/>
        <v>0</v>
      </c>
      <c r="BA39" s="74">
        <f t="shared" si="18"/>
        <v>0</v>
      </c>
      <c r="BB39" s="74">
        <f t="shared" si="18"/>
        <v>0</v>
      </c>
      <c r="BC39" s="74">
        <f t="shared" si="18"/>
        <v>0</v>
      </c>
      <c r="BD39" s="74">
        <f t="shared" si="18"/>
        <v>0</v>
      </c>
      <c r="BE39" s="74">
        <f t="shared" si="18"/>
        <v>0</v>
      </c>
      <c r="BF39" s="74">
        <f t="shared" si="18"/>
        <v>0</v>
      </c>
      <c r="BG39" s="74">
        <f t="shared" si="18"/>
        <v>0</v>
      </c>
      <c r="BH39" s="74">
        <f t="shared" si="18"/>
        <v>0</v>
      </c>
    </row>
    <row r="40" spans="2:60" s="6" customFormat="1" ht="30" x14ac:dyDescent="0.25">
      <c r="B40" s="13" t="s">
        <v>49</v>
      </c>
      <c r="C40" s="222" t="s">
        <v>349</v>
      </c>
      <c r="D40" s="64">
        <f t="shared" si="16"/>
        <v>931200</v>
      </c>
      <c r="E40" s="74">
        <f>('11_Ост_П_ППР'!E180)*$E$12</f>
        <v>0</v>
      </c>
      <c r="F40" s="74">
        <f>('11_Ост_П_ППР'!F180)*$E$12</f>
        <v>0</v>
      </c>
      <c r="G40" s="74">
        <f>('11_Ост_П_ППР'!G180)*$E$12</f>
        <v>388000</v>
      </c>
      <c r="H40" s="74">
        <f>('11_Ост_П_ППР'!H180)*$E$12</f>
        <v>543200</v>
      </c>
      <c r="I40" s="74">
        <f>('11_Ост_П_ППР'!I180)*$E$12</f>
        <v>0</v>
      </c>
      <c r="J40" s="74">
        <f>('11_Ост_П_ППР'!J180)*$E$12</f>
        <v>0</v>
      </c>
      <c r="K40" s="74">
        <f>('11_Ост_П_ППР'!K180)*$E$12</f>
        <v>0</v>
      </c>
      <c r="L40" s="74">
        <f>('11_Ост_П_ППР'!L180)*$E$12</f>
        <v>0</v>
      </c>
      <c r="M40" s="74">
        <f>('11_Ост_П_ППР'!M180)*$E$12</f>
        <v>0</v>
      </c>
      <c r="N40" s="74">
        <f>('11_Ост_П_ППР'!N180)*$E$12</f>
        <v>0</v>
      </c>
      <c r="O40" s="74">
        <f>('11_Ост_П_ППР'!O180)*O12</f>
        <v>0</v>
      </c>
      <c r="P40" s="74">
        <f>('11_Ост_П_ППР'!P180)*P12</f>
        <v>0</v>
      </c>
      <c r="Q40" s="74">
        <f>('11_Ост_П_ППР'!Q180)*Q12</f>
        <v>0</v>
      </c>
      <c r="R40" s="74">
        <f>('11_Ост_П_ППР'!R176+'11_Ост_П_ППР'!R177+'11_Ост_П_ППР'!R178+'11_Ост_П_ППР'!R179+'11_Ост_П_ППР'!R181)*'13_Ост_П_СМР_ПНР'!$E$6*'13_Ост_П_СМР_ПНР'!$E$7</f>
        <v>0</v>
      </c>
      <c r="S40" s="74">
        <f>('11_Ост_П_ППР'!S176+'11_Ост_П_ППР'!S177+'11_Ост_П_ППР'!S178+'11_Ост_П_ППР'!S179+'11_Ост_П_ППР'!S181)*'13_Ост_П_СМР_ПНР'!$E$6*'13_Ост_П_СМР_ПНР'!$E$7</f>
        <v>0</v>
      </c>
      <c r="T40" s="74">
        <f>('11_Ост_П_ППР'!T176+'11_Ост_П_ППР'!T177+'11_Ост_П_ППР'!T178+'11_Ост_П_ППР'!T179+'11_Ост_П_ППР'!T181)*'13_Ост_П_СМР_ПНР'!$E$6*'13_Ост_П_СМР_ПНР'!$E$7</f>
        <v>0</v>
      </c>
      <c r="U40" s="74">
        <f>('11_Ост_П_ППР'!U176+'11_Ост_П_ППР'!U177+'11_Ост_П_ППР'!U178+'11_Ост_П_ППР'!U179+'11_Ост_П_ППР'!U181)*'13_Ост_П_СМР_ПНР'!$E$6*'13_Ост_П_СМР_ПНР'!$E$7</f>
        <v>0</v>
      </c>
      <c r="V40" s="74">
        <f>('11_Ост_П_ППР'!V176+'11_Ост_П_ППР'!V177+'11_Ост_П_ППР'!V178+'11_Ост_П_ППР'!V179+'11_Ост_П_ППР'!V181)*'13_Ост_П_СМР_ПНР'!$E$6*'13_Ост_П_СМР_ПНР'!$E$7</f>
        <v>0</v>
      </c>
      <c r="W40" s="74">
        <f>('11_Ост_П_ППР'!W176+'11_Ост_П_ППР'!W177+'11_Ост_П_ППР'!W178+'11_Ост_П_ППР'!W179+'11_Ост_П_ППР'!W181)*'13_Ост_П_СМР_ПНР'!$E$6*'13_Ост_П_СМР_ПНР'!$E$7</f>
        <v>0</v>
      </c>
      <c r="X40" s="74">
        <f>('11_Ост_П_ППР'!X176+'11_Ост_П_ППР'!X177+'11_Ост_П_ППР'!X178+'11_Ост_П_ППР'!X179+'11_Ост_П_ППР'!X181)*'13_Ост_П_СМР_ПНР'!$E$6*'13_Ост_П_СМР_ПНР'!$E$7</f>
        <v>0</v>
      </c>
      <c r="Y40" s="74">
        <f>('11_Ост_П_ППР'!Y176+'11_Ост_П_ППР'!Y177+'11_Ост_П_ППР'!Y178+'11_Ост_П_ППР'!Y179+'11_Ост_П_ППР'!Y181)*'13_Ост_П_СМР_ПНР'!$E$6*'13_Ост_П_СМР_ПНР'!$E$7</f>
        <v>0</v>
      </c>
      <c r="Z40" s="74">
        <f>('11_Ост_П_ППР'!Z176+'11_Ост_П_ППР'!Z177+'11_Ост_П_ППР'!Z178+'11_Ост_П_ППР'!Z179+'11_Ост_П_ППР'!Z181)*'13_Ост_П_СМР_ПНР'!$E$6*'13_Ост_П_СМР_ПНР'!$E$7</f>
        <v>0</v>
      </c>
      <c r="AA40" s="74">
        <f>('11_Ост_П_ППР'!AA176+'11_Ост_П_ППР'!AA177+'11_Ост_П_ППР'!AA178+'11_Ост_П_ППР'!AA179+'11_Ост_П_ППР'!AA181)*'13_Ост_П_СМР_ПНР'!$E$6*'13_Ост_П_СМР_ПНР'!$E$7</f>
        <v>0</v>
      </c>
      <c r="AB40" s="74">
        <f>('11_Ост_П_ППР'!AB176+'11_Ост_П_ППР'!AB177+'11_Ост_П_ППР'!AB178+'11_Ост_П_ППР'!AB179+'11_Ост_П_ППР'!AB181)*'13_Ост_П_СМР_ПНР'!$E$6*'13_Ост_П_СМР_ПНР'!$E$7</f>
        <v>0</v>
      </c>
      <c r="AC40" s="74">
        <f>('11_Ост_П_ППР'!AC176+'11_Ост_П_ППР'!AC177+'11_Ост_П_ППР'!AC178+'11_Ост_П_ППР'!AC179+'11_Ост_П_ППР'!AC181)*'13_Ост_П_СМР_ПНР'!$E$6*'13_Ост_П_СМР_ПНР'!$E$7</f>
        <v>0</v>
      </c>
      <c r="AD40" s="74">
        <f>('11_Ост_П_ППР'!AD176+'11_Ост_П_ППР'!AD177+'11_Ост_П_ППР'!AD178+'11_Ост_П_ППР'!AD179+'11_Ост_П_ППР'!AD181)*'13_Ост_П_СМР_ПНР'!$E$6*'13_Ост_П_СМР_ПНР'!$E$7</f>
        <v>0</v>
      </c>
      <c r="AE40" s="74">
        <f>('11_Ост_П_ППР'!AE176+'11_Ост_П_ППР'!AE177+'11_Ост_П_ППР'!AE178+'11_Ост_П_ППР'!AE179+'11_Ост_П_ППР'!AE181)*'13_Ост_П_СМР_ПНР'!$E$6*'13_Ост_П_СМР_ПНР'!$E$7</f>
        <v>0</v>
      </c>
      <c r="AF40" s="74">
        <f>('11_Ост_П_ППР'!AF176+'11_Ост_П_ППР'!AF177+'11_Ост_П_ППР'!AF178+'11_Ост_П_ППР'!AF179+'11_Ост_П_ППР'!AF181)*'13_Ост_П_СМР_ПНР'!$E$6*'13_Ост_П_СМР_ПНР'!$E$7</f>
        <v>0</v>
      </c>
      <c r="AG40" s="74">
        <f>('11_Ост_П_ППР'!AG176+'11_Ост_П_ППР'!AG177+'11_Ост_П_ППР'!AG178+'11_Ост_П_ППР'!AG179+'11_Ост_П_ППР'!AG181)*'13_Ост_П_СМР_ПНР'!$E$6*'13_Ост_П_СМР_ПНР'!$E$7</f>
        <v>0</v>
      </c>
      <c r="AH40" s="74">
        <f>('11_Ост_П_ППР'!AH176+'11_Ост_П_ППР'!AH177+'11_Ост_П_ППР'!AH178+'11_Ост_П_ППР'!AH179+'11_Ост_П_ППР'!AH181)*'13_Ост_П_СМР_ПНР'!$E$6*'13_Ост_П_СМР_ПНР'!$E$7</f>
        <v>0</v>
      </c>
      <c r="AI40" s="74">
        <f>('11_Ост_П_ППР'!AI176+'11_Ост_П_ППР'!AI177+'11_Ост_П_ППР'!AI178+'11_Ост_П_ППР'!AI179+'11_Ост_П_ППР'!AI181)*'13_Ост_П_СМР_ПНР'!$E$6*'13_Ост_П_СМР_ПНР'!$E$7</f>
        <v>0</v>
      </c>
      <c r="AJ40" s="74">
        <f>('11_Ост_П_ППР'!AJ176+'11_Ост_П_ППР'!AJ177+'11_Ост_П_ППР'!AJ178+'11_Ост_П_ППР'!AJ179+'11_Ост_П_ППР'!AJ181)*'13_Ост_П_СМР_ПНР'!$E$6*'13_Ост_П_СМР_ПНР'!$E$7</f>
        <v>0</v>
      </c>
      <c r="AK40" s="74">
        <f>('11_Ост_П_ППР'!AK176+'11_Ост_П_ППР'!AK177+'11_Ост_П_ППР'!AK178+'11_Ост_П_ППР'!AK179+'11_Ост_П_ППР'!AK181)*'13_Ост_П_СМР_ПНР'!$E$6*'13_Ост_П_СМР_ПНР'!$E$7</f>
        <v>0</v>
      </c>
      <c r="AL40" s="74">
        <f>('11_Ост_П_ППР'!AL176+'11_Ост_П_ППР'!AL177+'11_Ост_П_ППР'!AL178+'11_Ост_П_ППР'!AL179+'11_Ост_П_ППР'!AL181)*'13_Ост_П_СМР_ПНР'!$E$6*'13_Ост_П_СМР_ПНР'!$E$7</f>
        <v>0</v>
      </c>
      <c r="AM40" s="74">
        <f>('11_Ост_П_ППР'!AM176+'11_Ост_П_ППР'!AM177+'11_Ост_П_ППР'!AM178+'11_Ост_П_ППР'!AM179+'11_Ост_П_ППР'!AM181)*'13_Ост_П_СМР_ПНР'!$E$6*'13_Ост_П_СМР_ПНР'!$E$7</f>
        <v>0</v>
      </c>
      <c r="AN40" s="74">
        <f>('11_Ост_П_ППР'!AN176+'11_Ост_П_ППР'!AN177+'11_Ост_П_ППР'!AN178+'11_Ост_П_ППР'!AN179+'11_Ост_П_ППР'!AN181)*'13_Ост_П_СМР_ПНР'!$E$6*'13_Ост_П_СМР_ПНР'!$E$7</f>
        <v>0</v>
      </c>
      <c r="AO40" s="74">
        <f>('11_Ост_П_ППР'!AO176+'11_Ост_П_ППР'!AO177+'11_Ост_П_ППР'!AO178+'11_Ост_П_ППР'!AO179+'11_Ост_П_ППР'!AO181)*'13_Ост_П_СМР_ПНР'!$E$6*'13_Ост_П_СМР_ПНР'!$E$7</f>
        <v>0</v>
      </c>
      <c r="AP40" s="74">
        <f>('11_Ост_П_ППР'!AP176+'11_Ост_П_ППР'!AP177+'11_Ост_П_ППР'!AP178+'11_Ост_П_ППР'!AP179+'11_Ост_П_ППР'!AP181)*'13_Ост_П_СМР_ПНР'!$E$6*'13_Ост_П_СМР_ПНР'!$E$7</f>
        <v>0</v>
      </c>
      <c r="AQ40" s="74">
        <f>('11_Ост_П_ППР'!AQ176+'11_Ост_П_ППР'!AQ177+'11_Ост_П_ППР'!AQ178+'11_Ост_П_ППР'!AQ179+'11_Ост_П_ППР'!AQ181)*'13_Ост_П_СМР_ПНР'!$E$6*'13_Ост_П_СМР_ПНР'!$E$7</f>
        <v>0</v>
      </c>
      <c r="AR40" s="74">
        <f>('11_Ост_П_ППР'!AR176+'11_Ост_П_ППР'!AR177+'11_Ост_П_ППР'!AR178+'11_Ост_П_ППР'!AR179+'11_Ост_П_ППР'!AR181)*'13_Ост_П_СМР_ПНР'!$E$6*'13_Ост_П_СМР_ПНР'!$E$7</f>
        <v>0</v>
      </c>
      <c r="AS40" s="74">
        <f>('11_Ост_П_ППР'!AS176+'11_Ост_П_ППР'!AS177+'11_Ост_П_ППР'!AS178+'11_Ост_П_ППР'!AS179+'11_Ост_П_ППР'!AS181)*'13_Ост_П_СМР_ПНР'!$E$6*'13_Ост_П_СМР_ПНР'!$E$7</f>
        <v>0</v>
      </c>
      <c r="AT40" s="74">
        <f>('11_Ост_П_ППР'!AT176+'11_Ост_П_ППР'!AT177+'11_Ост_П_ППР'!AT178+'11_Ост_П_ППР'!AT179+'11_Ост_П_ППР'!AT181)*'13_Ост_П_СМР_ПНР'!$E$6*'13_Ост_П_СМР_ПНР'!$E$7</f>
        <v>0</v>
      </c>
      <c r="AU40" s="74">
        <f>('11_Ост_П_ППР'!AU176+'11_Ост_П_ППР'!AU177+'11_Ост_П_ППР'!AU178+'11_Ост_П_ППР'!AU179+'11_Ост_П_ППР'!AU181)*'13_Ост_П_СМР_ПНР'!$E$6*'13_Ост_П_СМР_ПНР'!$E$7</f>
        <v>0</v>
      </c>
      <c r="AV40" s="74">
        <f>('11_Ост_П_ППР'!AV176+'11_Ост_П_ППР'!AV177+'11_Ост_П_ППР'!AV178+'11_Ост_П_ППР'!AV179+'11_Ост_П_ППР'!AV181)*'13_Ост_П_СМР_ПНР'!$E$6*'13_Ост_П_СМР_ПНР'!$E$7</f>
        <v>0</v>
      </c>
      <c r="AW40" s="74">
        <f>('11_Ост_П_ППР'!AW176+'11_Ост_П_ППР'!AW177+'11_Ост_П_ППР'!AW178+'11_Ост_П_ППР'!AW179+'11_Ост_П_ППР'!AW181)*'13_Ост_П_СМР_ПНР'!$E$6*'13_Ост_П_СМР_ПНР'!$E$7</f>
        <v>0</v>
      </c>
      <c r="AX40" s="74">
        <f>('11_Ост_П_ППР'!AX176+'11_Ост_П_ППР'!AX177+'11_Ост_П_ППР'!AX178+'11_Ост_П_ППР'!AX179+'11_Ост_П_ППР'!AX181)*'13_Ост_П_СМР_ПНР'!$E$6*'13_Ост_П_СМР_ПНР'!$E$7</f>
        <v>0</v>
      </c>
      <c r="AY40" s="74">
        <f>('11_Ост_П_ППР'!AY176+'11_Ост_П_ППР'!AY177+'11_Ост_П_ППР'!AY178+'11_Ост_П_ППР'!AY179+'11_Ост_П_ППР'!AY181)*'13_Ост_П_СМР_ПНР'!$E$6*'13_Ост_П_СМР_ПНР'!$E$7</f>
        <v>0</v>
      </c>
      <c r="AZ40" s="74">
        <f>('11_Ост_П_ППР'!AZ176+'11_Ост_П_ППР'!AZ177+'11_Ост_П_ППР'!AZ178+'11_Ост_П_ППР'!AZ179+'11_Ост_П_ППР'!AZ181)*'13_Ост_П_СМР_ПНР'!$E$6*'13_Ост_П_СМР_ПНР'!$E$7</f>
        <v>0</v>
      </c>
      <c r="BA40" s="74">
        <f>('11_Ост_П_ППР'!BA176+'11_Ост_П_ППР'!BA177+'11_Ост_П_ППР'!BA178+'11_Ост_П_ППР'!BA179+'11_Ост_П_ППР'!BA181)*'13_Ост_П_СМР_ПНР'!$E$6*'13_Ост_П_СМР_ПНР'!$E$7</f>
        <v>0</v>
      </c>
      <c r="BB40" s="74">
        <f>('11_Ост_П_ППР'!BB176+'11_Ост_П_ППР'!BB177+'11_Ост_П_ППР'!BB178+'11_Ост_П_ППР'!BB179+'11_Ост_П_ППР'!BB181)*'13_Ост_П_СМР_ПНР'!$E$6*'13_Ост_П_СМР_ПНР'!$E$7</f>
        <v>0</v>
      </c>
      <c r="BC40" s="74">
        <f>('11_Ост_П_ППР'!BC176+'11_Ост_П_ППР'!BC177+'11_Ост_П_ППР'!BC178+'11_Ост_П_ППР'!BC179+'11_Ост_П_ППР'!BC181)*'13_Ост_П_СМР_ПНР'!$E$6*'13_Ост_П_СМР_ПНР'!$E$7</f>
        <v>0</v>
      </c>
      <c r="BD40" s="74">
        <f>('11_Ост_П_ППР'!BD176+'11_Ост_П_ППР'!BD177+'11_Ост_П_ППР'!BD178+'11_Ост_П_ППР'!BD179+'11_Ост_П_ППР'!BD181)*'13_Ост_П_СМР_ПНР'!$E$6*'13_Ост_П_СМР_ПНР'!$E$7</f>
        <v>0</v>
      </c>
      <c r="BE40" s="74">
        <f>('11_Ост_П_ППР'!BE176+'11_Ост_П_ППР'!BE177+'11_Ост_П_ППР'!BE178+'11_Ост_П_ППР'!BE179+'11_Ост_П_ППР'!BE181)*'13_Ост_П_СМР_ПНР'!$E$6*'13_Ост_П_СМР_ПНР'!$E$7</f>
        <v>0</v>
      </c>
      <c r="BF40" s="74">
        <f>('11_Ост_П_ППР'!BF176+'11_Ост_П_ППР'!BF177+'11_Ост_П_ППР'!BF178+'11_Ост_П_ППР'!BF179+'11_Ост_П_ППР'!BF181)*'13_Ост_П_СМР_ПНР'!$E$6*'13_Ост_П_СМР_ПНР'!$E$7</f>
        <v>0</v>
      </c>
      <c r="BG40" s="74">
        <f>('11_Ост_П_ППР'!BG176+'11_Ост_П_ППР'!BG177+'11_Ост_П_ППР'!BG178+'11_Ост_П_ППР'!BG179+'11_Ост_П_ППР'!BG181)*'13_Ост_П_СМР_ПНР'!$E$6*'13_Ост_П_СМР_ПНР'!$E$7</f>
        <v>0</v>
      </c>
      <c r="BH40" s="74">
        <f>('11_Ост_П_ППР'!BH176+'11_Ост_П_ППР'!BH177+'11_Ост_П_ППР'!BH178+'11_Ост_П_ППР'!BH179+'11_Ост_П_ППР'!BH181)*'13_Ост_П_СМР_ПНР'!$E$6*'13_Ост_П_СМР_ПНР'!$E$7</f>
        <v>0</v>
      </c>
    </row>
    <row r="41" spans="2:60" s="6" customFormat="1" ht="15" x14ac:dyDescent="0.25">
      <c r="B41" s="13" t="s">
        <v>23</v>
      </c>
      <c r="C41" s="222" t="s">
        <v>350</v>
      </c>
      <c r="D41" s="64">
        <f t="shared" si="16"/>
        <v>10560000</v>
      </c>
      <c r="E41" s="74">
        <f>('11_Ост_П_ППР'!E180)*$E$13</f>
        <v>0</v>
      </c>
      <c r="F41" s="74">
        <f>('11_Ост_П_ППР'!F180)*$E$13</f>
        <v>0</v>
      </c>
      <c r="G41" s="74">
        <f>('11_Ост_П_ППР'!G180)*$E$13</f>
        <v>4400000</v>
      </c>
      <c r="H41" s="74">
        <f>('11_Ост_П_ППР'!H180)*$E$13</f>
        <v>6160000</v>
      </c>
      <c r="I41" s="74">
        <f>('11_Ост_П_ППР'!I180)*$E$13</f>
        <v>0</v>
      </c>
      <c r="J41" s="74">
        <f>('11_Ост_П_ППР'!J180)*$E$13</f>
        <v>0</v>
      </c>
      <c r="K41" s="74">
        <f>('11_Ост_П_ППР'!K180)*$E$13</f>
        <v>0</v>
      </c>
      <c r="L41" s="74">
        <f>('11_Ост_П_ППР'!L180)*$E$13</f>
        <v>0</v>
      </c>
      <c r="M41" s="74">
        <f>('11_Ост_П_ППР'!M180)*$E$13</f>
        <v>0</v>
      </c>
      <c r="N41" s="74">
        <f>('11_Ост_П_ППР'!N180)*$E$13</f>
        <v>0</v>
      </c>
      <c r="O41" s="74">
        <f>('11_Ост_П_ППР'!O180)*$E$13</f>
        <v>0</v>
      </c>
      <c r="P41" s="74">
        <f>('11_Ост_П_ППР'!P180)*$E$13</f>
        <v>0</v>
      </c>
      <c r="Q41" s="74">
        <f>('11_Ост_П_ППР'!Q180)*$E$13</f>
        <v>0</v>
      </c>
      <c r="R41" s="74">
        <f>('11_Ост_П_ППР'!R176+'11_Ост_П_ППР'!R177+'11_Ост_П_ППР'!R178+'11_Ост_П_ППР'!R179+'11_Ост_П_ППР'!R181)*$E$9*'12_Ост_П_Обор_ПИР'!$E$11</f>
        <v>0</v>
      </c>
      <c r="S41" s="74">
        <f>('11_Ост_П_ППР'!S176+'11_Ост_П_ППР'!S177+'11_Ост_П_ППР'!S178+'11_Ост_П_ППР'!S179+'11_Ост_П_ППР'!S181)*$E$9*'12_Ост_П_Обор_ПИР'!$E$11</f>
        <v>0</v>
      </c>
      <c r="T41" s="74">
        <f>('11_Ост_П_ППР'!T176+'11_Ост_П_ППР'!T177+'11_Ост_П_ППР'!T178+'11_Ост_П_ППР'!T179+'11_Ост_П_ППР'!T181)*$E$9*'12_Ост_П_Обор_ПИР'!$E$11</f>
        <v>0</v>
      </c>
      <c r="U41" s="74">
        <f>('11_Ост_П_ППР'!U176+'11_Ост_П_ППР'!U177+'11_Ост_П_ППР'!U178+'11_Ост_П_ППР'!U179+'11_Ост_П_ППР'!U181)*$E$9*'12_Ост_П_Обор_ПИР'!$E$11</f>
        <v>0</v>
      </c>
      <c r="V41" s="74">
        <f>('11_Ост_П_ППР'!V176+'11_Ост_П_ППР'!V177+'11_Ост_П_ППР'!V178+'11_Ост_П_ППР'!V179+'11_Ост_П_ППР'!V181)*$E$9*'12_Ост_П_Обор_ПИР'!$E$11</f>
        <v>0</v>
      </c>
      <c r="W41" s="74">
        <f>('11_Ост_П_ППР'!W176+'11_Ост_П_ППР'!W177+'11_Ост_П_ППР'!W178+'11_Ост_П_ППР'!W179+'11_Ост_П_ППР'!W181)*$E$9*'12_Ост_П_Обор_ПИР'!$E$11</f>
        <v>0</v>
      </c>
      <c r="X41" s="74">
        <f>('11_Ост_П_ППР'!X176+'11_Ост_П_ППР'!X177+'11_Ост_П_ППР'!X178+'11_Ост_П_ППР'!X179+'11_Ост_П_ППР'!X181)*$E$9*'12_Ост_П_Обор_ПИР'!$E$11</f>
        <v>0</v>
      </c>
      <c r="Y41" s="74">
        <f>('11_Ост_П_ППР'!Y176+'11_Ост_П_ППР'!Y177+'11_Ост_П_ППР'!Y178+'11_Ост_П_ППР'!Y179+'11_Ост_П_ППР'!Y181)*$E$9*'12_Ост_П_Обор_ПИР'!$E$11</f>
        <v>0</v>
      </c>
      <c r="Z41" s="74">
        <f>('11_Ост_П_ППР'!Z176+'11_Ост_П_ППР'!Z177+'11_Ост_П_ППР'!Z178+'11_Ост_П_ППР'!Z179+'11_Ост_П_ППР'!Z181)*$E$9*'12_Ост_П_Обор_ПИР'!$E$11</f>
        <v>0</v>
      </c>
      <c r="AA41" s="74">
        <f>('11_Ост_П_ППР'!AA176+'11_Ост_П_ППР'!AA177+'11_Ост_П_ППР'!AA178+'11_Ост_П_ППР'!AA179+'11_Ост_П_ППР'!AA181)*$E$9*'12_Ост_П_Обор_ПИР'!$E$11</f>
        <v>0</v>
      </c>
      <c r="AB41" s="74">
        <f>('11_Ост_П_ППР'!AB176+'11_Ост_П_ППР'!AB177+'11_Ост_П_ППР'!AB178+'11_Ост_П_ППР'!AB179+'11_Ост_П_ППР'!AB181)*$E$9*'12_Ост_П_Обор_ПИР'!$E$11</f>
        <v>0</v>
      </c>
      <c r="AC41" s="74">
        <f>('11_Ост_П_ППР'!AC176+'11_Ост_П_ППР'!AC177+'11_Ост_П_ППР'!AC178+'11_Ост_П_ППР'!AC179+'11_Ост_П_ППР'!AC181)*$E$9*'12_Ост_П_Обор_ПИР'!$E$11</f>
        <v>0</v>
      </c>
      <c r="AD41" s="74">
        <f>('11_Ост_П_ППР'!AD176+'11_Ост_П_ППР'!AD177+'11_Ост_П_ППР'!AD178+'11_Ост_П_ППР'!AD179+'11_Ост_П_ППР'!AD181)*$E$9*'12_Ост_П_Обор_ПИР'!$E$11</f>
        <v>0</v>
      </c>
      <c r="AE41" s="74">
        <f>('11_Ост_П_ППР'!AE176+'11_Ост_П_ППР'!AE177+'11_Ост_П_ППР'!AE178+'11_Ост_П_ППР'!AE179+'11_Ост_П_ППР'!AE181)*$E$9*'12_Ост_П_Обор_ПИР'!$E$11</f>
        <v>0</v>
      </c>
      <c r="AF41" s="74">
        <f>('11_Ост_П_ППР'!AF176+'11_Ост_П_ППР'!AF177+'11_Ост_П_ППР'!AF178+'11_Ост_П_ППР'!AF179+'11_Ост_П_ППР'!AF181)*$E$9*'12_Ост_П_Обор_ПИР'!$E$11</f>
        <v>0</v>
      </c>
      <c r="AG41" s="74">
        <f>('11_Ост_П_ППР'!AG176+'11_Ост_П_ППР'!AG177+'11_Ост_П_ППР'!AG178+'11_Ост_П_ППР'!AG179+'11_Ост_П_ППР'!AG181)*$E$9*'12_Ост_П_Обор_ПИР'!$E$11</f>
        <v>0</v>
      </c>
      <c r="AH41" s="74">
        <f>('11_Ост_П_ППР'!AH176+'11_Ост_П_ППР'!AH177+'11_Ост_П_ППР'!AH178+'11_Ост_П_ППР'!AH179+'11_Ост_П_ППР'!AH181)*$E$9*'12_Ост_П_Обор_ПИР'!$E$11</f>
        <v>0</v>
      </c>
      <c r="AI41" s="74">
        <f>('11_Ост_П_ППР'!AI176+'11_Ост_П_ППР'!AI177+'11_Ост_П_ППР'!AI178+'11_Ост_П_ППР'!AI179+'11_Ост_П_ППР'!AI181)*$E$9*'12_Ост_П_Обор_ПИР'!$E$11</f>
        <v>0</v>
      </c>
      <c r="AJ41" s="74">
        <f>('11_Ост_П_ППР'!AJ176+'11_Ост_П_ППР'!AJ177+'11_Ост_П_ППР'!AJ178+'11_Ост_П_ППР'!AJ179+'11_Ост_П_ППР'!AJ181)*$E$9*'12_Ост_П_Обор_ПИР'!$E$11</f>
        <v>0</v>
      </c>
      <c r="AK41" s="74">
        <f>('11_Ост_П_ППР'!AK176+'11_Ост_П_ППР'!AK177+'11_Ост_П_ППР'!AK178+'11_Ост_П_ППР'!AK179+'11_Ост_П_ППР'!AK181)*$E$9*'12_Ост_П_Обор_ПИР'!$E$11</f>
        <v>0</v>
      </c>
      <c r="AL41" s="74">
        <f>('11_Ост_П_ППР'!AL176+'11_Ост_П_ППР'!AL177+'11_Ост_П_ППР'!AL178+'11_Ост_П_ППР'!AL179+'11_Ост_П_ППР'!AL181)*$E$9*'12_Ост_П_Обор_ПИР'!$E$11</f>
        <v>0</v>
      </c>
      <c r="AM41" s="74">
        <f>('11_Ост_П_ППР'!AM176+'11_Ост_П_ППР'!AM177+'11_Ост_П_ППР'!AM178+'11_Ост_П_ППР'!AM179+'11_Ост_П_ППР'!AM181)*$E$9*'12_Ост_П_Обор_ПИР'!$E$11</f>
        <v>0</v>
      </c>
      <c r="AN41" s="74">
        <f>('11_Ост_П_ППР'!AN176+'11_Ост_П_ППР'!AN177+'11_Ост_П_ППР'!AN178+'11_Ост_П_ППР'!AN179+'11_Ост_П_ППР'!AN181)*$E$9*'12_Ост_П_Обор_ПИР'!$E$11</f>
        <v>0</v>
      </c>
      <c r="AO41" s="74">
        <f>('11_Ост_П_ППР'!AO176+'11_Ост_П_ППР'!AO177+'11_Ост_П_ППР'!AO178+'11_Ост_П_ППР'!AO179+'11_Ост_П_ППР'!AO181)*$E$9*'12_Ост_П_Обор_ПИР'!$E$11</f>
        <v>0</v>
      </c>
      <c r="AP41" s="74">
        <f>('11_Ост_П_ППР'!AP176+'11_Ост_П_ППР'!AP177+'11_Ост_П_ППР'!AP178+'11_Ост_П_ППР'!AP179+'11_Ост_П_ППР'!AP181)*$E$9*'12_Ост_П_Обор_ПИР'!$E$11</f>
        <v>0</v>
      </c>
      <c r="AQ41" s="74">
        <f>('11_Ост_П_ППР'!AQ176+'11_Ост_П_ППР'!AQ177+'11_Ост_П_ППР'!AQ178+'11_Ост_П_ППР'!AQ179+'11_Ост_П_ППР'!AQ181)*$E$9*'12_Ост_П_Обор_ПИР'!$E$11</f>
        <v>0</v>
      </c>
      <c r="AR41" s="74">
        <f>('11_Ост_П_ППР'!AR176+'11_Ост_П_ППР'!AR177+'11_Ост_П_ППР'!AR178+'11_Ост_П_ППР'!AR179+'11_Ост_П_ППР'!AR181)*$E$9*'12_Ост_П_Обор_ПИР'!$E$11</f>
        <v>0</v>
      </c>
      <c r="AS41" s="74">
        <f>('11_Ост_П_ППР'!AS176+'11_Ост_П_ППР'!AS177+'11_Ост_П_ППР'!AS178+'11_Ост_П_ППР'!AS179+'11_Ост_П_ППР'!AS181)*$E$9*'12_Ост_П_Обор_ПИР'!$E$11</f>
        <v>0</v>
      </c>
      <c r="AT41" s="74">
        <f>('11_Ост_П_ППР'!AT176+'11_Ост_П_ППР'!AT177+'11_Ост_П_ППР'!AT178+'11_Ост_П_ППР'!AT179+'11_Ост_П_ППР'!AT181)*$E$9*'12_Ост_П_Обор_ПИР'!$E$11</f>
        <v>0</v>
      </c>
      <c r="AU41" s="74">
        <f>('11_Ост_П_ППР'!AU176+'11_Ост_П_ППР'!AU177+'11_Ост_П_ППР'!AU178+'11_Ост_П_ППР'!AU179+'11_Ост_П_ППР'!AU181)*$E$9*'12_Ост_П_Обор_ПИР'!$E$11</f>
        <v>0</v>
      </c>
      <c r="AV41" s="74">
        <f>('11_Ост_П_ППР'!AV176+'11_Ост_П_ППР'!AV177+'11_Ост_П_ППР'!AV178+'11_Ост_П_ППР'!AV179+'11_Ост_П_ППР'!AV181)*$E$9*'12_Ост_П_Обор_ПИР'!$E$11</f>
        <v>0</v>
      </c>
      <c r="AW41" s="74">
        <f>('11_Ост_П_ППР'!AW176+'11_Ост_П_ППР'!AW177+'11_Ост_П_ППР'!AW178+'11_Ост_П_ППР'!AW179+'11_Ост_П_ППР'!AW181)*$E$9*'12_Ост_П_Обор_ПИР'!$E$11</f>
        <v>0</v>
      </c>
      <c r="AX41" s="74">
        <f>('11_Ост_П_ППР'!AX176+'11_Ост_П_ППР'!AX177+'11_Ост_П_ППР'!AX178+'11_Ост_П_ППР'!AX179+'11_Ост_П_ППР'!AX181)*$E$9*'12_Ост_П_Обор_ПИР'!$E$11</f>
        <v>0</v>
      </c>
      <c r="AY41" s="74">
        <f>('11_Ост_П_ППР'!AY176+'11_Ост_П_ППР'!AY177+'11_Ост_П_ППР'!AY178+'11_Ост_П_ППР'!AY179+'11_Ост_П_ППР'!AY181)*$E$9*'12_Ост_П_Обор_ПИР'!$E$11</f>
        <v>0</v>
      </c>
      <c r="AZ41" s="74">
        <f>('11_Ост_П_ППР'!AZ176+'11_Ост_П_ППР'!AZ177+'11_Ост_П_ППР'!AZ178+'11_Ост_П_ППР'!AZ179+'11_Ост_П_ППР'!AZ181)*$E$9*'12_Ост_П_Обор_ПИР'!$E$11</f>
        <v>0</v>
      </c>
      <c r="BA41" s="74">
        <f>('11_Ост_П_ППР'!BA176+'11_Ост_П_ППР'!BA177+'11_Ост_П_ППР'!BA178+'11_Ост_П_ППР'!BA179+'11_Ост_П_ППР'!BA181)*$E$9*'12_Ост_П_Обор_ПИР'!$E$11</f>
        <v>0</v>
      </c>
      <c r="BB41" s="74">
        <f>('11_Ост_П_ППР'!BB176+'11_Ост_П_ППР'!BB177+'11_Ост_П_ППР'!BB178+'11_Ост_П_ППР'!BB179+'11_Ост_П_ППР'!BB181)*$E$9*'12_Ост_П_Обор_ПИР'!$E$11</f>
        <v>0</v>
      </c>
      <c r="BC41" s="74">
        <f>('11_Ост_П_ППР'!BC176+'11_Ост_П_ППР'!BC177+'11_Ост_П_ППР'!BC178+'11_Ост_П_ППР'!BC179+'11_Ост_П_ППР'!BC181)*$E$9*'12_Ост_П_Обор_ПИР'!$E$11</f>
        <v>0</v>
      </c>
      <c r="BD41" s="74">
        <f>('11_Ост_П_ППР'!BD176+'11_Ост_П_ППР'!BD177+'11_Ост_П_ППР'!BD178+'11_Ост_П_ППР'!BD179+'11_Ост_П_ППР'!BD181)*$E$9*'12_Ост_П_Обор_ПИР'!$E$11</f>
        <v>0</v>
      </c>
      <c r="BE41" s="74">
        <f>('11_Ост_П_ППР'!BE176+'11_Ост_П_ППР'!BE177+'11_Ост_П_ППР'!BE178+'11_Ост_П_ППР'!BE179+'11_Ост_П_ППР'!BE181)*$E$9*'12_Ост_П_Обор_ПИР'!$E$11</f>
        <v>0</v>
      </c>
      <c r="BF41" s="74">
        <f>('11_Ост_П_ППР'!BF176+'11_Ост_П_ППР'!BF177+'11_Ост_П_ППР'!BF178+'11_Ост_П_ППР'!BF179+'11_Ост_П_ППР'!BF181)*$E$9*'12_Ост_П_Обор_ПИР'!$E$11</f>
        <v>0</v>
      </c>
      <c r="BG41" s="74">
        <f>('11_Ост_П_ППР'!BG176+'11_Ост_П_ППР'!BG177+'11_Ост_П_ППР'!BG178+'11_Ост_П_ППР'!BG179+'11_Ост_П_ППР'!BG181)*$E$9*'12_Ост_П_Обор_ПИР'!$E$11</f>
        <v>0</v>
      </c>
      <c r="BH41" s="74">
        <f>('11_Ост_П_ППР'!BH176+'11_Ост_П_ППР'!BH177+'11_Ост_П_ППР'!BH178+'11_Ост_П_ППР'!BH179+'11_Ост_П_ППР'!BH181)*$E$9*'12_Ост_П_Обор_ПИР'!$E$11</f>
        <v>0</v>
      </c>
    </row>
    <row r="42" spans="2:60" s="6" customFormat="1" ht="15" x14ac:dyDescent="0.25">
      <c r="B42" s="13" t="s">
        <v>36</v>
      </c>
      <c r="C42" s="222" t="s">
        <v>351</v>
      </c>
      <c r="D42" s="64">
        <f t="shared" si="16"/>
        <v>2160000</v>
      </c>
      <c r="E42" s="74">
        <f>('11_Ост_П_ППР'!E180)*$E$14</f>
        <v>0</v>
      </c>
      <c r="F42" s="74">
        <f>('11_Ост_П_ППР'!F180)*$E$14</f>
        <v>0</v>
      </c>
      <c r="G42" s="74">
        <f>('11_Ост_П_ППР'!G180)*$E$14</f>
        <v>900000</v>
      </c>
      <c r="H42" s="74">
        <f>('11_Ост_П_ППР'!H180)*$E$14</f>
        <v>1260000</v>
      </c>
      <c r="I42" s="74">
        <f>('11_Ост_П_ППР'!I180)*$E$14</f>
        <v>0</v>
      </c>
      <c r="J42" s="74">
        <f>('11_Ост_П_ППР'!J180)*$E$14</f>
        <v>0</v>
      </c>
      <c r="K42" s="74">
        <f>('11_Ост_П_ППР'!K180)*$E$14</f>
        <v>0</v>
      </c>
      <c r="L42" s="74">
        <f>('11_Ост_П_ППР'!L180)*$E$14</f>
        <v>0</v>
      </c>
      <c r="M42" s="74">
        <f>('11_Ост_П_ППР'!M180)*$E$14</f>
        <v>0</v>
      </c>
      <c r="N42" s="74">
        <f>('11_Ост_П_ППР'!N176+'11_Ост_П_ППР'!N177+'11_Ост_П_ППР'!N178+'11_Ост_П_ППР'!N179+'11_Ост_П_ППР'!N181)*$E$11</f>
        <v>0</v>
      </c>
      <c r="O42" s="74">
        <f>('11_Ост_П_ППР'!O176+'11_Ост_П_ППР'!O177+'11_Ост_П_ППР'!O178+'11_Ост_П_ППР'!O179+'11_Ост_П_ППР'!O181)*$E$11</f>
        <v>0</v>
      </c>
      <c r="P42" s="74">
        <f>('11_Ост_П_ППР'!P176+'11_Ост_П_ППР'!P177+'11_Ост_П_ППР'!P178+'11_Ост_П_ППР'!P179+'11_Ост_П_ППР'!P181)*$E$11</f>
        <v>0</v>
      </c>
      <c r="Q42" s="74">
        <f>('11_Ост_П_ППР'!Q176+'11_Ост_П_ППР'!Q177+'11_Ост_П_ППР'!Q178+'11_Ост_П_ППР'!Q179+'11_Ост_П_ППР'!Q181)*$E$11</f>
        <v>0</v>
      </c>
      <c r="R42" s="74">
        <f>('11_Ост_П_ППР'!R176+'11_Ост_П_ППР'!R177+'11_Ост_П_ППР'!R178+'11_Ост_П_ППР'!R179+'11_Ост_П_ППР'!R181)*$E$11</f>
        <v>0</v>
      </c>
      <c r="S42" s="74">
        <f>('11_Ост_П_ППР'!S176+'11_Ост_П_ППР'!S177+'11_Ост_П_ППР'!S178+'11_Ост_П_ППР'!S179+'11_Ост_П_ППР'!S181)*$E$11</f>
        <v>0</v>
      </c>
      <c r="T42" s="74">
        <f>('11_Ост_П_ППР'!T176+'11_Ост_П_ППР'!T177+'11_Ост_П_ППР'!T178+'11_Ост_П_ППР'!T179+'11_Ост_П_ППР'!T181)*$E$11</f>
        <v>0</v>
      </c>
      <c r="U42" s="74">
        <f>('11_Ост_П_ППР'!U176+'11_Ост_П_ППР'!U177+'11_Ост_П_ППР'!U178+'11_Ост_П_ППР'!U179+'11_Ост_П_ППР'!U181)*$E$11</f>
        <v>0</v>
      </c>
      <c r="V42" s="74">
        <f>('11_Ост_П_ППР'!V176+'11_Ост_П_ППР'!V177+'11_Ост_П_ППР'!V178+'11_Ост_П_ППР'!V179+'11_Ост_П_ППР'!V181)*$E$11</f>
        <v>0</v>
      </c>
      <c r="W42" s="74">
        <f>('11_Ост_П_ППР'!W176+'11_Ост_П_ППР'!W177+'11_Ост_П_ППР'!W178+'11_Ост_П_ППР'!W179+'11_Ост_П_ППР'!W181)*$E$11</f>
        <v>0</v>
      </c>
      <c r="X42" s="74">
        <f>('11_Ост_П_ППР'!X176+'11_Ост_П_ППР'!X177+'11_Ост_П_ППР'!X178+'11_Ост_П_ППР'!X179+'11_Ост_П_ППР'!X181)*$E$11</f>
        <v>0</v>
      </c>
      <c r="Y42" s="74">
        <f>('11_Ост_П_ППР'!Y176+'11_Ост_П_ППР'!Y177+'11_Ост_П_ППР'!Y178+'11_Ост_П_ППР'!Y179+'11_Ост_П_ППР'!Y181)*$E$11</f>
        <v>0</v>
      </c>
      <c r="Z42" s="74">
        <f>('11_Ост_П_ППР'!Z176+'11_Ост_П_ППР'!Z177+'11_Ост_П_ППР'!Z178+'11_Ост_П_ППР'!Z179+'11_Ост_П_ППР'!Z181)*$E$11</f>
        <v>0</v>
      </c>
      <c r="AA42" s="74">
        <f>('11_Ост_П_ППР'!AA176+'11_Ост_П_ППР'!AA177+'11_Ост_П_ППР'!AA178+'11_Ост_П_ППР'!AA179+'11_Ост_П_ППР'!AA181)*$E$11</f>
        <v>0</v>
      </c>
      <c r="AB42" s="74">
        <f>('11_Ост_П_ППР'!AB176+'11_Ост_П_ППР'!AB177+'11_Ост_П_ППР'!AB178+'11_Ост_П_ППР'!AB179+'11_Ост_П_ППР'!AB181)*$E$11</f>
        <v>0</v>
      </c>
      <c r="AC42" s="74">
        <f>('11_Ост_П_ППР'!AC176+'11_Ост_П_ППР'!AC177+'11_Ост_П_ППР'!AC178+'11_Ост_П_ППР'!AC179+'11_Ост_П_ППР'!AC181)*$E$11</f>
        <v>0</v>
      </c>
      <c r="AD42" s="74">
        <f>('11_Ост_П_ППР'!AD176+'11_Ост_П_ППР'!AD177+'11_Ост_П_ППР'!AD178+'11_Ост_П_ППР'!AD179+'11_Ост_П_ППР'!AD181)*$E$11</f>
        <v>0</v>
      </c>
      <c r="AE42" s="74">
        <f>('11_Ост_П_ППР'!AE176+'11_Ост_П_ППР'!AE177+'11_Ост_П_ППР'!AE178+'11_Ост_П_ППР'!AE179+'11_Ост_П_ППР'!AE181)*$E$11</f>
        <v>0</v>
      </c>
      <c r="AF42" s="74">
        <f>('11_Ост_П_ППР'!AF176+'11_Ост_П_ППР'!AF177+'11_Ост_П_ППР'!AF178+'11_Ост_П_ППР'!AF179+'11_Ост_П_ППР'!AF181)*$E$11</f>
        <v>0</v>
      </c>
      <c r="AG42" s="74">
        <f>('11_Ост_П_ППР'!AG176+'11_Ост_П_ППР'!AG177+'11_Ост_П_ППР'!AG178+'11_Ост_П_ППР'!AG179+'11_Ост_П_ППР'!AG181)*$E$11</f>
        <v>0</v>
      </c>
      <c r="AH42" s="74">
        <f>('11_Ост_П_ППР'!AH176+'11_Ост_П_ППР'!AH177+'11_Ост_П_ППР'!AH178+'11_Ост_П_ППР'!AH179+'11_Ост_П_ППР'!AH181)*$E$11</f>
        <v>0</v>
      </c>
      <c r="AI42" s="74">
        <f>('11_Ост_П_ППР'!AI176+'11_Ост_П_ППР'!AI177+'11_Ост_П_ППР'!AI178+'11_Ост_П_ППР'!AI179+'11_Ост_П_ППР'!AI181)*$E$11</f>
        <v>0</v>
      </c>
      <c r="AJ42" s="74">
        <f>('11_Ост_П_ППР'!AJ176+'11_Ост_П_ППР'!AJ177+'11_Ост_П_ППР'!AJ178+'11_Ост_П_ППР'!AJ179+'11_Ост_П_ППР'!AJ181)*$E$11</f>
        <v>0</v>
      </c>
      <c r="AK42" s="74">
        <f>('11_Ост_П_ППР'!AK176+'11_Ост_П_ППР'!AK177+'11_Ост_П_ППР'!AK178+'11_Ост_П_ППР'!AK179+'11_Ост_П_ППР'!AK181)*$E$11</f>
        <v>0</v>
      </c>
      <c r="AL42" s="74">
        <f>('11_Ост_П_ППР'!AL176+'11_Ост_П_ППР'!AL177+'11_Ост_П_ППР'!AL178+'11_Ост_П_ППР'!AL179+'11_Ост_П_ППР'!AL181)*$E$11</f>
        <v>0</v>
      </c>
      <c r="AM42" s="74">
        <f>('11_Ост_П_ППР'!AM176+'11_Ост_П_ППР'!AM177+'11_Ост_П_ППР'!AM178+'11_Ост_П_ППР'!AM179+'11_Ост_П_ППР'!AM181)*$E$11</f>
        <v>0</v>
      </c>
      <c r="AN42" s="74">
        <f>('11_Ост_П_ППР'!AN176+'11_Ост_П_ППР'!AN177+'11_Ост_П_ППР'!AN178+'11_Ост_П_ППР'!AN179+'11_Ост_П_ППР'!AN181)*$E$11</f>
        <v>0</v>
      </c>
      <c r="AO42" s="74">
        <f>('11_Ост_П_ППР'!AO176+'11_Ост_П_ППР'!AO177+'11_Ост_П_ППР'!AO178+'11_Ост_П_ППР'!AO179+'11_Ост_П_ППР'!AO181)*$E$11</f>
        <v>0</v>
      </c>
      <c r="AP42" s="74">
        <f>('11_Ост_П_ППР'!AP176+'11_Ост_П_ППР'!AP177+'11_Ост_П_ППР'!AP178+'11_Ост_П_ППР'!AP179+'11_Ост_П_ППР'!AP181)*$E$11</f>
        <v>0</v>
      </c>
      <c r="AQ42" s="74">
        <f>('11_Ост_П_ППР'!AQ176+'11_Ост_П_ППР'!AQ177+'11_Ост_П_ППР'!AQ178+'11_Ост_П_ППР'!AQ179+'11_Ост_П_ППР'!AQ181)*$E$11</f>
        <v>0</v>
      </c>
      <c r="AR42" s="74">
        <f>('11_Ост_П_ППР'!AR176+'11_Ост_П_ППР'!AR177+'11_Ост_П_ППР'!AR178+'11_Ост_П_ППР'!AR179+'11_Ост_П_ППР'!AR181)*$E$11</f>
        <v>0</v>
      </c>
      <c r="AS42" s="74">
        <f>('11_Ост_П_ППР'!AS176+'11_Ост_П_ППР'!AS177+'11_Ост_П_ППР'!AS178+'11_Ост_П_ППР'!AS179+'11_Ост_П_ППР'!AS181)*$E$11</f>
        <v>0</v>
      </c>
      <c r="AT42" s="74">
        <f>('11_Ост_П_ППР'!AT176+'11_Ост_П_ППР'!AT177+'11_Ост_П_ППР'!AT178+'11_Ост_П_ППР'!AT179+'11_Ост_П_ППР'!AT181)*$E$11</f>
        <v>0</v>
      </c>
      <c r="AU42" s="74">
        <f>('11_Ост_П_ППР'!AU176+'11_Ост_П_ППР'!AU177+'11_Ост_П_ППР'!AU178+'11_Ост_П_ППР'!AU179+'11_Ост_П_ППР'!AU181)*$E$11</f>
        <v>0</v>
      </c>
      <c r="AV42" s="74">
        <f>('11_Ост_П_ППР'!AV176+'11_Ост_П_ППР'!AV177+'11_Ост_П_ППР'!AV178+'11_Ост_П_ППР'!AV179+'11_Ост_П_ППР'!AV181)*$E$11</f>
        <v>0</v>
      </c>
      <c r="AW42" s="74">
        <f>('11_Ост_П_ППР'!AW176+'11_Ост_П_ППР'!AW177+'11_Ост_П_ППР'!AW178+'11_Ост_П_ППР'!AW179+'11_Ост_П_ППР'!AW181)*$E$11</f>
        <v>0</v>
      </c>
      <c r="AX42" s="74">
        <f>('11_Ост_П_ППР'!AX176+'11_Ост_П_ППР'!AX177+'11_Ост_П_ППР'!AX178+'11_Ост_П_ППР'!AX179+'11_Ост_П_ППР'!AX181)*$E$11</f>
        <v>0</v>
      </c>
      <c r="AY42" s="74">
        <f>('11_Ост_П_ППР'!AY176+'11_Ост_П_ППР'!AY177+'11_Ост_П_ППР'!AY178+'11_Ост_П_ППР'!AY179+'11_Ост_П_ППР'!AY181)*$E$11</f>
        <v>0</v>
      </c>
      <c r="AZ42" s="74">
        <f>('11_Ост_П_ППР'!AZ176+'11_Ост_П_ППР'!AZ177+'11_Ост_П_ППР'!AZ178+'11_Ост_П_ППР'!AZ179+'11_Ост_П_ППР'!AZ181)*$E$11</f>
        <v>0</v>
      </c>
      <c r="BA42" s="74">
        <f>('11_Ост_П_ППР'!BA176+'11_Ост_П_ППР'!BA177+'11_Ост_П_ППР'!BA178+'11_Ост_П_ППР'!BA179+'11_Ост_П_ППР'!BA181)*$E$11</f>
        <v>0</v>
      </c>
      <c r="BB42" s="74">
        <f>('11_Ост_П_ППР'!BB176+'11_Ост_П_ППР'!BB177+'11_Ост_П_ППР'!BB178+'11_Ост_П_ППР'!BB179+'11_Ост_П_ППР'!BB181)*$E$11</f>
        <v>0</v>
      </c>
      <c r="BC42" s="74">
        <f>('11_Ост_П_ППР'!BC176+'11_Ост_П_ППР'!BC177+'11_Ост_П_ППР'!BC178+'11_Ост_П_ППР'!BC179+'11_Ост_П_ППР'!BC181)*$E$11</f>
        <v>0</v>
      </c>
      <c r="BD42" s="74">
        <f>('11_Ост_П_ППР'!BD176+'11_Ост_П_ППР'!BD177+'11_Ост_П_ППР'!BD178+'11_Ост_П_ППР'!BD179+'11_Ост_П_ППР'!BD181)*$E$11</f>
        <v>0</v>
      </c>
      <c r="BE42" s="74">
        <f>('11_Ост_П_ППР'!BE176+'11_Ост_П_ППР'!BE177+'11_Ост_П_ППР'!BE178+'11_Ост_П_ППР'!BE179+'11_Ост_П_ППР'!BE181)*$E$11</f>
        <v>0</v>
      </c>
      <c r="BF42" s="74">
        <f>('11_Ост_П_ППР'!BF176+'11_Ост_П_ППР'!BF177+'11_Ост_П_ППР'!BF178+'11_Ост_П_ППР'!BF179+'11_Ост_П_ППР'!BF181)*$E$11</f>
        <v>0</v>
      </c>
      <c r="BG42" s="74">
        <f>('11_Ост_П_ППР'!BG176+'11_Ост_П_ППР'!BG177+'11_Ост_П_ППР'!BG178+'11_Ост_П_ППР'!BG179+'11_Ост_П_ППР'!BG181)*$E$11</f>
        <v>0</v>
      </c>
      <c r="BH42" s="74">
        <f>('11_Ост_П_ППР'!BH176+'11_Ост_П_ППР'!BH177+'11_Ост_П_ППР'!BH178+'11_Ост_П_ППР'!BH179+'11_Ост_П_ППР'!BH181)*$E$11</f>
        <v>0</v>
      </c>
    </row>
    <row r="43" spans="2:60" s="6" customFormat="1" ht="15" x14ac:dyDescent="0.25">
      <c r="B43" s="13" t="s">
        <v>50</v>
      </c>
      <c r="C43" s="222" t="s">
        <v>352</v>
      </c>
      <c r="D43" s="64">
        <f t="shared" si="16"/>
        <v>480000</v>
      </c>
      <c r="E43" s="74">
        <f>('11_Ост_П_ППР'!E180)*$E$15</f>
        <v>0</v>
      </c>
      <c r="F43" s="74">
        <f>('11_Ост_П_ППР'!F180)*$E$15</f>
        <v>0</v>
      </c>
      <c r="G43" s="74">
        <f>('11_Ост_П_ППР'!G180)*$E$15</f>
        <v>200000</v>
      </c>
      <c r="H43" s="74">
        <f>('11_Ост_П_ППР'!H180)*$E$15</f>
        <v>280000</v>
      </c>
      <c r="I43" s="74">
        <f>('11_Ост_П_ППР'!I180)*$E$15</f>
        <v>0</v>
      </c>
      <c r="J43" s="74">
        <f>('11_Ост_П_ППР'!J180)*$E$15</f>
        <v>0</v>
      </c>
      <c r="K43" s="74">
        <f>('11_Ост_П_ППР'!K180)*$E$15</f>
        <v>0</v>
      </c>
      <c r="L43" s="74">
        <f>('11_Ост_П_ППР'!L180)*$E$15</f>
        <v>0</v>
      </c>
      <c r="M43" s="74">
        <f>('11_Ост_П_ППР'!M180)*$E$15</f>
        <v>0</v>
      </c>
      <c r="N43" s="74">
        <f>('11_Ост_П_ППР'!N180)*$E$15</f>
        <v>0</v>
      </c>
      <c r="O43" s="74">
        <f>('11_Ост_П_ППР'!O176+'11_Ост_П_ППР'!O177+'11_Ост_П_ППР'!O178+'11_Ост_П_ППР'!O179+'11_Ост_П_ППР'!O181)*$E$10</f>
        <v>0</v>
      </c>
      <c r="P43" s="74">
        <f>('11_Ост_П_ППР'!P176+'11_Ост_П_ППР'!P177+'11_Ост_П_ППР'!P178+'11_Ост_П_ППР'!P179+'11_Ост_П_ППР'!P181)*$E$10</f>
        <v>0</v>
      </c>
      <c r="Q43" s="74">
        <f>('11_Ост_П_ППР'!Q176+'11_Ост_П_ППР'!Q177+'11_Ост_П_ППР'!Q178+'11_Ост_П_ППР'!Q179+'11_Ост_П_ППР'!Q181)*$E$10</f>
        <v>0</v>
      </c>
      <c r="R43" s="74">
        <f>('11_Ост_П_ППР'!R176+'11_Ост_П_ППР'!R177+'11_Ост_П_ППР'!R178+'11_Ост_П_ППР'!R179+'11_Ост_П_ППР'!R181)*$E$10</f>
        <v>0</v>
      </c>
      <c r="S43" s="74">
        <f>('11_Ост_П_ППР'!S176+'11_Ост_П_ППР'!S177+'11_Ост_П_ППР'!S178+'11_Ост_П_ППР'!S179+'11_Ост_П_ППР'!S181)*$E$10</f>
        <v>0</v>
      </c>
      <c r="T43" s="74">
        <f>('11_Ост_П_ППР'!T176+'11_Ост_П_ППР'!T177+'11_Ост_П_ППР'!T178+'11_Ост_П_ППР'!T179+'11_Ост_П_ППР'!T181)*$E$10</f>
        <v>0</v>
      </c>
      <c r="U43" s="74">
        <f>('11_Ост_П_ППР'!U176+'11_Ост_П_ППР'!U177+'11_Ост_П_ППР'!U178+'11_Ост_П_ППР'!U179+'11_Ост_П_ППР'!U181)*$E$10</f>
        <v>0</v>
      </c>
      <c r="V43" s="74">
        <f>('11_Ост_П_ППР'!V176+'11_Ост_П_ППР'!V177+'11_Ост_П_ППР'!V178+'11_Ост_П_ППР'!V179+'11_Ост_П_ППР'!V181)*$E$10</f>
        <v>0</v>
      </c>
      <c r="W43" s="74">
        <f>('11_Ост_П_ППР'!W176+'11_Ост_П_ППР'!W177+'11_Ост_П_ППР'!W178+'11_Ост_П_ППР'!W179+'11_Ост_П_ППР'!W181)*$E$10</f>
        <v>0</v>
      </c>
      <c r="X43" s="74">
        <f>('11_Ост_П_ППР'!X176+'11_Ост_П_ППР'!X177+'11_Ост_П_ППР'!X178+'11_Ост_П_ППР'!X179+'11_Ост_П_ППР'!X181)*$E$10</f>
        <v>0</v>
      </c>
      <c r="Y43" s="74">
        <f>('11_Ост_П_ППР'!Y176+'11_Ост_П_ППР'!Y177+'11_Ост_П_ППР'!Y178+'11_Ост_П_ППР'!Y179+'11_Ост_П_ППР'!Y181)*$E$10</f>
        <v>0</v>
      </c>
      <c r="Z43" s="74">
        <f>('11_Ост_П_ППР'!Z176+'11_Ост_П_ППР'!Z177+'11_Ост_П_ППР'!Z178+'11_Ост_П_ППР'!Z179+'11_Ост_П_ППР'!Z181)*$E$10</f>
        <v>0</v>
      </c>
      <c r="AA43" s="74">
        <f>('11_Ост_П_ППР'!AA176+'11_Ост_П_ППР'!AA177+'11_Ост_П_ППР'!AA178+'11_Ост_П_ППР'!AA179+'11_Ост_П_ППР'!AA181)*$E$10</f>
        <v>0</v>
      </c>
      <c r="AB43" s="74">
        <f>('11_Ост_П_ППР'!AB176+'11_Ост_П_ППР'!AB177+'11_Ост_П_ППР'!AB178+'11_Ост_П_ППР'!AB179+'11_Ост_П_ППР'!AB181)*$E$10</f>
        <v>0</v>
      </c>
      <c r="AC43" s="74">
        <f>('11_Ост_П_ППР'!AC176+'11_Ост_П_ППР'!AC177+'11_Ост_П_ППР'!AC178+'11_Ост_П_ППР'!AC179+'11_Ост_П_ППР'!AC181)*$E$10</f>
        <v>0</v>
      </c>
      <c r="AD43" s="74">
        <f>('11_Ост_П_ППР'!AD176+'11_Ост_П_ППР'!AD177+'11_Ост_П_ППР'!AD178+'11_Ост_П_ППР'!AD179+'11_Ост_П_ППР'!AD181)*$E$10</f>
        <v>0</v>
      </c>
      <c r="AE43" s="74">
        <f>('11_Ост_П_ППР'!AE176+'11_Ост_П_ППР'!AE177+'11_Ост_П_ППР'!AE178+'11_Ост_П_ППР'!AE179+'11_Ост_П_ППР'!AE181)*$E$10</f>
        <v>0</v>
      </c>
      <c r="AF43" s="74">
        <f>('11_Ост_П_ППР'!AF176+'11_Ост_П_ППР'!AF177+'11_Ост_П_ППР'!AF178+'11_Ост_П_ППР'!AF179+'11_Ост_П_ППР'!AF181)*$E$10</f>
        <v>0</v>
      </c>
      <c r="AG43" s="74">
        <f>('11_Ост_П_ППР'!AG176+'11_Ост_П_ППР'!AG177+'11_Ост_П_ППР'!AG178+'11_Ост_П_ППР'!AG179+'11_Ост_П_ППР'!AG181)*$E$10</f>
        <v>0</v>
      </c>
      <c r="AH43" s="74">
        <f>('11_Ост_П_ППР'!AH176+'11_Ост_П_ППР'!AH177+'11_Ост_П_ППР'!AH178+'11_Ост_П_ППР'!AH179+'11_Ост_П_ППР'!AH181)*$E$10</f>
        <v>0</v>
      </c>
      <c r="AI43" s="74">
        <f>('11_Ост_П_ППР'!AI176+'11_Ост_П_ППР'!AI177+'11_Ост_П_ППР'!AI178+'11_Ост_П_ППР'!AI179+'11_Ост_П_ППР'!AI181)*$E$10</f>
        <v>0</v>
      </c>
      <c r="AJ43" s="74">
        <f>('11_Ост_П_ППР'!AJ176+'11_Ост_П_ППР'!AJ177+'11_Ост_П_ППР'!AJ178+'11_Ост_П_ППР'!AJ179+'11_Ост_П_ППР'!AJ181)*$E$10</f>
        <v>0</v>
      </c>
      <c r="AK43" s="74">
        <f>('11_Ост_П_ППР'!AK176+'11_Ост_П_ППР'!AK177+'11_Ост_П_ППР'!AK178+'11_Ост_П_ППР'!AK179+'11_Ост_П_ППР'!AK181)*$E$10</f>
        <v>0</v>
      </c>
      <c r="AL43" s="74">
        <f>('11_Ост_П_ППР'!AL176+'11_Ост_П_ППР'!AL177+'11_Ост_П_ППР'!AL178+'11_Ост_П_ППР'!AL179+'11_Ост_П_ППР'!AL181)*$E$10</f>
        <v>0</v>
      </c>
      <c r="AM43" s="74">
        <f>('11_Ост_П_ППР'!AM176+'11_Ост_П_ППР'!AM177+'11_Ост_П_ППР'!AM178+'11_Ост_П_ППР'!AM179+'11_Ост_П_ППР'!AM181)*$E$10</f>
        <v>0</v>
      </c>
      <c r="AN43" s="74">
        <f>('11_Ост_П_ППР'!AN176+'11_Ост_П_ППР'!AN177+'11_Ост_П_ППР'!AN178+'11_Ост_П_ППР'!AN179+'11_Ост_П_ППР'!AN181)*$E$10</f>
        <v>0</v>
      </c>
      <c r="AO43" s="74">
        <f>('11_Ост_П_ППР'!AO176+'11_Ост_П_ППР'!AO177+'11_Ост_П_ППР'!AO178+'11_Ост_П_ППР'!AO179+'11_Ост_П_ППР'!AO181)*$E$10</f>
        <v>0</v>
      </c>
      <c r="AP43" s="74">
        <f>('11_Ост_П_ППР'!AP176+'11_Ост_П_ППР'!AP177+'11_Ост_П_ППР'!AP178+'11_Ост_П_ППР'!AP179+'11_Ост_П_ППР'!AP181)*$E$10</f>
        <v>0</v>
      </c>
      <c r="AQ43" s="74">
        <f>('11_Ост_П_ППР'!AQ176+'11_Ост_П_ППР'!AQ177+'11_Ост_П_ППР'!AQ178+'11_Ост_П_ППР'!AQ179+'11_Ост_П_ППР'!AQ181)*$E$10</f>
        <v>0</v>
      </c>
      <c r="AR43" s="74">
        <f>('11_Ост_П_ППР'!AR176+'11_Ост_П_ППР'!AR177+'11_Ост_П_ППР'!AR178+'11_Ост_П_ППР'!AR179+'11_Ост_П_ППР'!AR181)*$E$10</f>
        <v>0</v>
      </c>
      <c r="AS43" s="74">
        <f>('11_Ост_П_ППР'!AS176+'11_Ост_П_ППР'!AS177+'11_Ост_П_ППР'!AS178+'11_Ост_П_ППР'!AS179+'11_Ост_П_ППР'!AS181)*$E$10</f>
        <v>0</v>
      </c>
      <c r="AT43" s="74">
        <f>('11_Ост_П_ППР'!AT176+'11_Ост_П_ППР'!AT177+'11_Ост_П_ППР'!AT178+'11_Ост_П_ППР'!AT179+'11_Ост_П_ППР'!AT181)*$E$10</f>
        <v>0</v>
      </c>
      <c r="AU43" s="74">
        <f>('11_Ост_П_ППР'!AU176+'11_Ост_П_ППР'!AU177+'11_Ост_П_ППР'!AU178+'11_Ост_П_ППР'!AU179+'11_Ост_П_ППР'!AU181)*$E$10</f>
        <v>0</v>
      </c>
      <c r="AV43" s="74">
        <f>('11_Ост_П_ППР'!AV176+'11_Ост_П_ППР'!AV177+'11_Ост_П_ППР'!AV178+'11_Ост_П_ППР'!AV179+'11_Ост_П_ППР'!AV181)*$E$10</f>
        <v>0</v>
      </c>
      <c r="AW43" s="74">
        <f>('11_Ост_П_ППР'!AW176+'11_Ост_П_ППР'!AW177+'11_Ост_П_ППР'!AW178+'11_Ост_П_ППР'!AW179+'11_Ост_П_ППР'!AW181)*$E$10</f>
        <v>0</v>
      </c>
      <c r="AX43" s="74">
        <f>('11_Ост_П_ППР'!AX176+'11_Ост_П_ППР'!AX177+'11_Ост_П_ППР'!AX178+'11_Ост_П_ППР'!AX179+'11_Ост_П_ППР'!AX181)*$E$10</f>
        <v>0</v>
      </c>
      <c r="AY43" s="74">
        <f>('11_Ост_П_ППР'!AY176+'11_Ост_П_ППР'!AY177+'11_Ост_П_ППР'!AY178+'11_Ост_П_ППР'!AY179+'11_Ост_П_ППР'!AY181)*$E$10</f>
        <v>0</v>
      </c>
      <c r="AZ43" s="74">
        <f>('11_Ост_П_ППР'!AZ176+'11_Ост_П_ППР'!AZ177+'11_Ост_П_ППР'!AZ178+'11_Ост_П_ППР'!AZ179+'11_Ост_П_ППР'!AZ181)*$E$10</f>
        <v>0</v>
      </c>
      <c r="BA43" s="74">
        <f>('11_Ост_П_ППР'!BA176+'11_Ост_П_ППР'!BA177+'11_Ост_П_ППР'!BA178+'11_Ост_П_ППР'!BA179+'11_Ост_П_ППР'!BA181)*$E$10</f>
        <v>0</v>
      </c>
      <c r="BB43" s="74">
        <f>('11_Ост_П_ППР'!BB176+'11_Ост_П_ППР'!BB177+'11_Ост_П_ППР'!BB178+'11_Ост_П_ППР'!BB179+'11_Ост_П_ППР'!BB181)*$E$10</f>
        <v>0</v>
      </c>
      <c r="BC43" s="74">
        <f>('11_Ост_П_ППР'!BC176+'11_Ост_П_ППР'!BC177+'11_Ост_П_ППР'!BC178+'11_Ост_П_ППР'!BC179+'11_Ост_П_ППР'!BC181)*$E$10</f>
        <v>0</v>
      </c>
      <c r="BD43" s="74">
        <f>('11_Ост_П_ППР'!BD176+'11_Ост_П_ППР'!BD177+'11_Ост_П_ППР'!BD178+'11_Ост_П_ППР'!BD179+'11_Ост_П_ППР'!BD181)*$E$10</f>
        <v>0</v>
      </c>
      <c r="BE43" s="74">
        <f>('11_Ост_П_ППР'!BE176+'11_Ост_П_ППР'!BE177+'11_Ост_П_ППР'!BE178+'11_Ост_П_ППР'!BE179+'11_Ост_П_ППР'!BE181)*$E$10</f>
        <v>0</v>
      </c>
      <c r="BF43" s="74">
        <f>('11_Ост_П_ППР'!BF176+'11_Ост_П_ППР'!BF177+'11_Ост_П_ППР'!BF178+'11_Ост_П_ППР'!BF179+'11_Ост_П_ППР'!BF181)*$E$10</f>
        <v>0</v>
      </c>
      <c r="BG43" s="74">
        <f>('11_Ост_П_ППР'!BG176+'11_Ост_П_ППР'!BG177+'11_Ост_П_ППР'!BG178+'11_Ост_П_ППР'!BG179+'11_Ост_П_ППР'!BG181)*$E$10</f>
        <v>0</v>
      </c>
      <c r="BH43" s="74">
        <f>('11_Ост_П_ППР'!BH176+'11_Ост_П_ППР'!BH177+'11_Ост_П_ППР'!BH178+'11_Ост_П_ППР'!BH179+'11_Ост_П_ППР'!BH181)*$E$10</f>
        <v>0</v>
      </c>
    </row>
    <row r="44" spans="2:60" s="6" customFormat="1" ht="15" hidden="1" x14ac:dyDescent="0.25">
      <c r="B44" s="70"/>
      <c r="C44" s="71"/>
      <c r="D44" s="72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</row>
    <row r="45" spans="2:60" s="6" customFormat="1" ht="15" hidden="1" x14ac:dyDescent="0.25">
      <c r="B45" s="11"/>
      <c r="C45" s="12"/>
      <c r="D45" s="6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</row>
    <row r="47" spans="2:60" x14ac:dyDescent="0.2">
      <c r="E47" s="75"/>
    </row>
  </sheetData>
  <mergeCells count="22">
    <mergeCell ref="B20:B22"/>
    <mergeCell ref="C20:C22"/>
    <mergeCell ref="D20:D21"/>
    <mergeCell ref="B34:B37"/>
    <mergeCell ref="C34:C37"/>
    <mergeCell ref="D34:D36"/>
    <mergeCell ref="E20:O20"/>
    <mergeCell ref="BA35:BD35"/>
    <mergeCell ref="AG35:AJ35"/>
    <mergeCell ref="AK35:AN35"/>
    <mergeCell ref="AO35:AR35"/>
    <mergeCell ref="AS35:AV35"/>
    <mergeCell ref="AW35:AZ35"/>
    <mergeCell ref="E34:BH34"/>
    <mergeCell ref="E35:H35"/>
    <mergeCell ref="I35:L35"/>
    <mergeCell ref="BE35:BH35"/>
    <mergeCell ref="M35:P35"/>
    <mergeCell ref="Q35:T35"/>
    <mergeCell ref="U35:X35"/>
    <mergeCell ref="Y35:AB35"/>
    <mergeCell ref="AC35:AF35"/>
  </mergeCells>
  <pageMargins left="0.7" right="0.7" top="0.75" bottom="0.75" header="0.3" footer="0.3"/>
  <pageSetup paperSize="8" scale="2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BH66"/>
  <sheetViews>
    <sheetView topLeftCell="A40" zoomScale="70" zoomScaleNormal="70" workbookViewId="0">
      <selection activeCell="F69" sqref="F69"/>
    </sheetView>
  </sheetViews>
  <sheetFormatPr defaultColWidth="9.140625" defaultRowHeight="14.25" x14ac:dyDescent="0.2"/>
  <cols>
    <col min="1" max="2" width="8.42578125" style="4" customWidth="1"/>
    <col min="3" max="3" width="52.28515625" style="4" customWidth="1"/>
    <col min="4" max="4" width="17.5703125" style="4" customWidth="1"/>
    <col min="5" max="5" width="17" style="4" customWidth="1"/>
    <col min="6" max="6" width="15.42578125" style="4" customWidth="1"/>
    <col min="7" max="7" width="16.42578125" style="4" customWidth="1"/>
    <col min="8" max="8" width="13" style="4" customWidth="1"/>
    <col min="9" max="9" width="18.7109375" style="4" customWidth="1"/>
    <col min="10" max="11" width="13" style="4" customWidth="1"/>
    <col min="12" max="14" width="11" style="4" customWidth="1"/>
    <col min="15" max="15" width="12.5703125" style="4" customWidth="1"/>
    <col min="16" max="22" width="11" style="4" customWidth="1"/>
    <col min="23" max="23" width="18.140625" style="4" customWidth="1"/>
    <col min="24" max="32" width="11" style="4" customWidth="1"/>
    <col min="33" max="60" width="12.42578125" style="4" customWidth="1"/>
    <col min="61" max="16384" width="9.140625" style="4"/>
  </cols>
  <sheetData>
    <row r="2" spans="2:7" ht="15" x14ac:dyDescent="0.25">
      <c r="B2" s="3"/>
    </row>
    <row r="4" spans="2:7" s="6" customFormat="1" ht="15" x14ac:dyDescent="0.25">
      <c r="B4" s="5" t="s">
        <v>44</v>
      </c>
    </row>
    <row r="5" spans="2:7" s="6" customFormat="1" x14ac:dyDescent="0.2"/>
    <row r="6" spans="2:7" s="6" customFormat="1" ht="15" x14ac:dyDescent="0.25">
      <c r="B6" s="5" t="s">
        <v>70</v>
      </c>
    </row>
    <row r="7" spans="2:7" s="6" customFormat="1" x14ac:dyDescent="0.2"/>
    <row r="8" spans="2:7" s="6" customFormat="1" ht="23.25" customHeight="1" x14ac:dyDescent="0.2">
      <c r="B8" s="480" t="s">
        <v>11</v>
      </c>
      <c r="C8" s="480" t="s">
        <v>71</v>
      </c>
      <c r="D8" s="480" t="s">
        <v>45</v>
      </c>
      <c r="E8" s="480" t="s">
        <v>72</v>
      </c>
      <c r="F8" s="480" t="s">
        <v>73</v>
      </c>
      <c r="G8" s="480" t="s">
        <v>74</v>
      </c>
    </row>
    <row r="9" spans="2:7" s="6" customFormat="1" ht="20.25" customHeight="1" x14ac:dyDescent="0.2">
      <c r="B9" s="480"/>
      <c r="C9" s="480"/>
      <c r="D9" s="480"/>
      <c r="E9" s="480"/>
      <c r="F9" s="480"/>
      <c r="G9" s="480"/>
    </row>
    <row r="10" spans="2:7" s="6" customFormat="1" ht="15" x14ac:dyDescent="0.25">
      <c r="B10" s="14"/>
      <c r="C10" s="15"/>
      <c r="D10" s="62"/>
      <c r="E10" s="62"/>
      <c r="F10" s="62"/>
      <c r="G10" s="62">
        <f>SUM(G11:G17)</f>
        <v>0</v>
      </c>
    </row>
    <row r="11" spans="2:7" s="6" customFormat="1" x14ac:dyDescent="0.2">
      <c r="B11" s="8"/>
      <c r="C11" s="52"/>
      <c r="D11" s="74"/>
      <c r="E11" s="76">
        <v>0</v>
      </c>
      <c r="F11" s="76">
        <v>0</v>
      </c>
      <c r="G11" s="76">
        <f>E11*F11</f>
        <v>0</v>
      </c>
    </row>
    <row r="12" spans="2:7" s="6" customFormat="1" x14ac:dyDescent="0.2">
      <c r="B12" s="8"/>
      <c r="C12" s="52"/>
      <c r="D12" s="74"/>
      <c r="E12" s="76"/>
      <c r="F12" s="76"/>
      <c r="G12" s="76">
        <f t="shared" ref="G12:G17" si="0">E12*F12</f>
        <v>0</v>
      </c>
    </row>
    <row r="13" spans="2:7" s="6" customFormat="1" x14ac:dyDescent="0.2">
      <c r="B13" s="8"/>
      <c r="C13" s="52"/>
      <c r="D13" s="74"/>
      <c r="E13" s="76"/>
      <c r="F13" s="76"/>
      <c r="G13" s="76">
        <f t="shared" si="0"/>
        <v>0</v>
      </c>
    </row>
    <row r="14" spans="2:7" s="6" customFormat="1" x14ac:dyDescent="0.2">
      <c r="B14" s="8"/>
      <c r="C14" s="52"/>
      <c r="D14" s="74"/>
      <c r="E14" s="76"/>
      <c r="F14" s="76"/>
      <c r="G14" s="76">
        <f t="shared" si="0"/>
        <v>0</v>
      </c>
    </row>
    <row r="15" spans="2:7" s="6" customFormat="1" x14ac:dyDescent="0.2">
      <c r="B15" s="8"/>
      <c r="C15" s="52"/>
      <c r="D15" s="74"/>
      <c r="E15" s="76"/>
      <c r="F15" s="76"/>
      <c r="G15" s="76">
        <f t="shared" si="0"/>
        <v>0</v>
      </c>
    </row>
    <row r="16" spans="2:7" s="6" customFormat="1" x14ac:dyDescent="0.2">
      <c r="B16" s="8"/>
      <c r="C16" s="52"/>
      <c r="D16" s="74"/>
      <c r="E16" s="76"/>
      <c r="F16" s="76"/>
      <c r="G16" s="76">
        <f t="shared" si="0"/>
        <v>0</v>
      </c>
    </row>
    <row r="17" spans="2:7" s="6" customFormat="1" x14ac:dyDescent="0.2">
      <c r="B17" s="8"/>
      <c r="C17" s="52"/>
      <c r="D17" s="74"/>
      <c r="E17" s="76"/>
      <c r="F17" s="76"/>
      <c r="G17" s="76">
        <f t="shared" si="0"/>
        <v>0</v>
      </c>
    </row>
    <row r="18" spans="2:7" s="6" customFormat="1" ht="15" x14ac:dyDescent="0.25">
      <c r="B18" s="14"/>
      <c r="C18" s="15"/>
      <c r="D18" s="77"/>
      <c r="E18" s="77"/>
      <c r="F18" s="77"/>
      <c r="G18" s="77">
        <f>SUM(G19:G22)</f>
        <v>0</v>
      </c>
    </row>
    <row r="19" spans="2:7" s="6" customFormat="1" x14ac:dyDescent="0.2">
      <c r="B19" s="8"/>
      <c r="C19" s="52"/>
      <c r="D19" s="74"/>
      <c r="E19" s="76">
        <v>0</v>
      </c>
      <c r="F19" s="76">
        <v>0</v>
      </c>
      <c r="G19" s="76">
        <f>E19*F19</f>
        <v>0</v>
      </c>
    </row>
    <row r="20" spans="2:7" s="6" customFormat="1" x14ac:dyDescent="0.2">
      <c r="B20" s="8"/>
      <c r="C20" s="52"/>
      <c r="D20" s="74"/>
      <c r="E20" s="76"/>
      <c r="F20" s="76"/>
      <c r="G20" s="76">
        <f>E20*F20</f>
        <v>0</v>
      </c>
    </row>
    <row r="21" spans="2:7" s="6" customFormat="1" x14ac:dyDescent="0.2">
      <c r="B21" s="8"/>
      <c r="C21" s="52"/>
      <c r="D21" s="74"/>
      <c r="E21" s="76"/>
      <c r="F21" s="76"/>
      <c r="G21" s="76">
        <f>E21*F21</f>
        <v>0</v>
      </c>
    </row>
    <row r="22" spans="2:7" s="6" customFormat="1" x14ac:dyDescent="0.2">
      <c r="B22" s="8"/>
      <c r="C22" s="52"/>
      <c r="D22" s="74"/>
      <c r="E22" s="76"/>
      <c r="F22" s="76"/>
      <c r="G22" s="76">
        <f>E22*F22</f>
        <v>0</v>
      </c>
    </row>
    <row r="23" spans="2:7" s="6" customFormat="1" ht="15" x14ac:dyDescent="0.25">
      <c r="B23" s="14"/>
      <c r="C23" s="15"/>
      <c r="D23" s="77"/>
      <c r="E23" s="77"/>
      <c r="F23" s="77"/>
      <c r="G23" s="77">
        <f>G24</f>
        <v>0</v>
      </c>
    </row>
    <row r="24" spans="2:7" s="6" customFormat="1" x14ac:dyDescent="0.2">
      <c r="B24" s="8"/>
      <c r="C24" s="52"/>
      <c r="D24" s="74"/>
      <c r="E24" s="76">
        <v>0</v>
      </c>
      <c r="F24" s="76">
        <v>0</v>
      </c>
      <c r="G24" s="76">
        <f>E24*F24</f>
        <v>0</v>
      </c>
    </row>
    <row r="25" spans="2:7" s="6" customFormat="1" ht="19.5" x14ac:dyDescent="0.55000000000000004">
      <c r="F25" s="5" t="s">
        <v>56</v>
      </c>
      <c r="G25" s="78">
        <f>G10+G18+G23</f>
        <v>0</v>
      </c>
    </row>
    <row r="26" spans="2:7" s="6" customFormat="1" ht="15" x14ac:dyDescent="0.25">
      <c r="B26" s="5" t="s">
        <v>76</v>
      </c>
    </row>
    <row r="27" spans="2:7" s="6" customFormat="1" x14ac:dyDescent="0.2"/>
    <row r="28" spans="2:7" s="6" customFormat="1" ht="12.75" customHeight="1" x14ac:dyDescent="0.2">
      <c r="B28" s="480" t="s">
        <v>11</v>
      </c>
      <c r="C28" s="480" t="s">
        <v>55</v>
      </c>
      <c r="D28" s="480" t="s">
        <v>74</v>
      </c>
    </row>
    <row r="29" spans="2:7" s="6" customFormat="1" x14ac:dyDescent="0.2">
      <c r="B29" s="480"/>
      <c r="C29" s="480"/>
      <c r="D29" s="480"/>
    </row>
    <row r="30" spans="2:7" s="6" customFormat="1" ht="15" x14ac:dyDescent="0.25">
      <c r="B30" s="14"/>
      <c r="C30" s="14" t="s">
        <v>56</v>
      </c>
      <c r="D30" s="62">
        <f>SUM(D31:D31)</f>
        <v>0</v>
      </c>
    </row>
    <row r="31" spans="2:7" s="6" customFormat="1" x14ac:dyDescent="0.2">
      <c r="B31" s="8" t="s">
        <v>47</v>
      </c>
      <c r="C31" s="52"/>
      <c r="D31" s="79"/>
    </row>
    <row r="32" spans="2:7" s="6" customFormat="1" x14ac:dyDescent="0.2"/>
    <row r="33" spans="2:18" s="6" customFormat="1" ht="15" x14ac:dyDescent="0.25">
      <c r="B33" s="5" t="s">
        <v>77</v>
      </c>
    </row>
    <row r="34" spans="2:18" ht="6" customHeight="1" x14ac:dyDescent="0.2"/>
    <row r="35" spans="2:18" ht="15" x14ac:dyDescent="0.25">
      <c r="C35" s="58" t="s">
        <v>69</v>
      </c>
      <c r="D35" s="66"/>
    </row>
    <row r="36" spans="2:18" ht="15" x14ac:dyDescent="0.25">
      <c r="C36" s="58" t="s">
        <v>78</v>
      </c>
      <c r="D36" s="59"/>
      <c r="E36" s="80"/>
    </row>
    <row r="38" spans="2:18" s="6" customFormat="1" ht="12.75" customHeight="1" x14ac:dyDescent="0.2">
      <c r="B38" s="480" t="s">
        <v>11</v>
      </c>
      <c r="C38" s="480" t="s">
        <v>55</v>
      </c>
      <c r="D38" s="480" t="s">
        <v>79</v>
      </c>
      <c r="E38" s="480" t="s">
        <v>80</v>
      </c>
      <c r="F38" s="480" t="s">
        <v>74</v>
      </c>
    </row>
    <row r="39" spans="2:18" s="6" customFormat="1" x14ac:dyDescent="0.2">
      <c r="B39" s="480"/>
      <c r="C39" s="480"/>
      <c r="D39" s="480"/>
      <c r="E39" s="480"/>
      <c r="F39" s="480"/>
    </row>
    <row r="40" spans="2:18" s="6" customFormat="1" ht="15" x14ac:dyDescent="0.25">
      <c r="B40" s="14"/>
      <c r="C40" s="14" t="s">
        <v>56</v>
      </c>
      <c r="D40" s="62"/>
      <c r="E40" s="62"/>
      <c r="F40" s="77">
        <f>SUM(F41:F42)</f>
        <v>0</v>
      </c>
    </row>
    <row r="41" spans="2:18" s="6" customFormat="1" x14ac:dyDescent="0.2">
      <c r="B41" s="8"/>
      <c r="C41" s="52"/>
      <c r="D41" s="79">
        <v>0</v>
      </c>
      <c r="E41" s="79">
        <f>D35</f>
        <v>0</v>
      </c>
      <c r="F41" s="76">
        <f t="shared" ref="F41:F42" si="1">D41*E41</f>
        <v>0</v>
      </c>
    </row>
    <row r="42" spans="2:18" s="6" customFormat="1" x14ac:dyDescent="0.2">
      <c r="B42" s="8"/>
      <c r="C42" s="52"/>
      <c r="D42" s="79">
        <v>0</v>
      </c>
      <c r="E42" s="79">
        <f>D35</f>
        <v>0</v>
      </c>
      <c r="F42" s="76">
        <f t="shared" si="1"/>
        <v>0</v>
      </c>
    </row>
    <row r="43" spans="2:18" s="6" customFormat="1" x14ac:dyDescent="0.2"/>
    <row r="44" spans="2:18" s="6" customFormat="1" ht="15" x14ac:dyDescent="0.25">
      <c r="B44" s="5" t="s">
        <v>81</v>
      </c>
    </row>
    <row r="45" spans="2:18" s="6" customFormat="1" x14ac:dyDescent="0.2"/>
    <row r="46" spans="2:18" s="6" customFormat="1" ht="15" x14ac:dyDescent="0.25">
      <c r="B46" s="5" t="s">
        <v>82</v>
      </c>
    </row>
    <row r="47" spans="2:18" s="6" customFormat="1" x14ac:dyDescent="0.2"/>
    <row r="48" spans="2:18" s="6" customFormat="1" ht="18.75" customHeight="1" x14ac:dyDescent="0.2">
      <c r="B48" s="480" t="s">
        <v>11</v>
      </c>
      <c r="C48" s="480" t="s">
        <v>12</v>
      </c>
      <c r="D48" s="480" t="s">
        <v>83</v>
      </c>
      <c r="E48" s="480" t="s">
        <v>14</v>
      </c>
      <c r="F48" s="480"/>
      <c r="G48" s="48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</row>
    <row r="49" spans="2:60" s="6" customFormat="1" ht="21" customHeight="1" x14ac:dyDescent="0.2">
      <c r="B49" s="480"/>
      <c r="C49" s="480"/>
      <c r="D49" s="480"/>
      <c r="E49" s="130">
        <f>'11_Ост_П_ППР'!F67</f>
        <v>2018</v>
      </c>
      <c r="F49" s="130">
        <f>'11_Ост_П_ППР'!G67</f>
        <v>2019</v>
      </c>
      <c r="G49" s="130">
        <f>'11_Ост_П_ППР'!H67</f>
        <v>2020</v>
      </c>
      <c r="H49" s="130">
        <f>'11_Ост_П_ППР'!I67</f>
        <v>2021</v>
      </c>
      <c r="I49" s="130">
        <f>'11_Ост_П_ППР'!J67</f>
        <v>2022</v>
      </c>
      <c r="J49" s="130">
        <f>'11_Ост_П_ППР'!K67</f>
        <v>2023</v>
      </c>
      <c r="K49" s="130">
        <f>'11_Ост_П_ППР'!L67</f>
        <v>2024</v>
      </c>
      <c r="L49" s="130">
        <f>'11_Ост_П_ППР'!M67</f>
        <v>2025</v>
      </c>
      <c r="M49" s="130">
        <f>'11_Ост_П_ППР'!N67</f>
        <v>2026</v>
      </c>
      <c r="N49" s="130">
        <f>'11_Ост_П_ППР'!O67</f>
        <v>2027</v>
      </c>
      <c r="O49" s="130">
        <f>'11_Ост_П_ППР'!P67</f>
        <v>2028</v>
      </c>
      <c r="P49" s="130" t="str">
        <f>'11_Ост_П_ППР'!Q67</f>
        <v>-</v>
      </c>
      <c r="Q49" s="130" t="str">
        <f>'11_Ост_П_ППР'!R67</f>
        <v>-</v>
      </c>
      <c r="R49" s="130" t="str">
        <f>'11_Ост_П_ППР'!S67</f>
        <v>-</v>
      </c>
    </row>
    <row r="50" spans="2:60" s="6" customFormat="1" ht="32.25" customHeight="1" x14ac:dyDescent="0.2">
      <c r="B50" s="480"/>
      <c r="C50" s="480"/>
      <c r="D50" s="128" t="s">
        <v>63</v>
      </c>
      <c r="E50" s="128" t="s">
        <v>60</v>
      </c>
      <c r="F50" s="128" t="s">
        <v>60</v>
      </c>
      <c r="G50" s="128" t="s">
        <v>60</v>
      </c>
      <c r="H50" s="128" t="s">
        <v>60</v>
      </c>
      <c r="I50" s="128" t="s">
        <v>60</v>
      </c>
      <c r="J50" s="128" t="s">
        <v>60</v>
      </c>
      <c r="K50" s="128" t="s">
        <v>60</v>
      </c>
      <c r="L50" s="128" t="s">
        <v>60</v>
      </c>
      <c r="M50" s="128" t="s">
        <v>60</v>
      </c>
      <c r="N50" s="128" t="s">
        <v>60</v>
      </c>
      <c r="O50" s="128" t="s">
        <v>60</v>
      </c>
      <c r="P50" s="128" t="s">
        <v>60</v>
      </c>
      <c r="Q50" s="128" t="s">
        <v>60</v>
      </c>
      <c r="R50" s="128" t="s">
        <v>60</v>
      </c>
    </row>
    <row r="51" spans="2:60" s="6" customFormat="1" ht="15" x14ac:dyDescent="0.25">
      <c r="B51" s="14"/>
      <c r="C51" s="15"/>
      <c r="D51" s="62">
        <f>SUM(E51:R51)</f>
        <v>0</v>
      </c>
      <c r="E51" s="77">
        <f t="shared" ref="E51:R51" si="2">SUM(E52:E54)</f>
        <v>0</v>
      </c>
      <c r="F51" s="77">
        <f t="shared" si="2"/>
        <v>0</v>
      </c>
      <c r="G51" s="77">
        <f t="shared" si="2"/>
        <v>0</v>
      </c>
      <c r="H51" s="77">
        <f t="shared" si="2"/>
        <v>0</v>
      </c>
      <c r="I51" s="77">
        <f t="shared" si="2"/>
        <v>0</v>
      </c>
      <c r="J51" s="77">
        <f t="shared" si="2"/>
        <v>0</v>
      </c>
      <c r="K51" s="77">
        <f t="shared" si="2"/>
        <v>0</v>
      </c>
      <c r="L51" s="77">
        <f t="shared" si="2"/>
        <v>0</v>
      </c>
      <c r="M51" s="77">
        <f t="shared" si="2"/>
        <v>0</v>
      </c>
      <c r="N51" s="77">
        <f t="shared" si="2"/>
        <v>0</v>
      </c>
      <c r="O51" s="77">
        <f t="shared" si="2"/>
        <v>0</v>
      </c>
      <c r="P51" s="77">
        <f t="shared" si="2"/>
        <v>0</v>
      </c>
      <c r="Q51" s="77">
        <f t="shared" si="2"/>
        <v>0</v>
      </c>
      <c r="R51" s="77">
        <f t="shared" si="2"/>
        <v>0</v>
      </c>
    </row>
    <row r="52" spans="2:60" s="6" customFormat="1" ht="15" x14ac:dyDescent="0.25">
      <c r="B52" s="11"/>
      <c r="C52" s="12"/>
      <c r="D52" s="63">
        <f>SUM(E52:R52)</f>
        <v>0</v>
      </c>
      <c r="E52" s="74">
        <f>SUM(E63:H63)</f>
        <v>0</v>
      </c>
      <c r="F52" s="74">
        <f>SUM(I63:L63)</f>
        <v>0</v>
      </c>
      <c r="G52" s="74">
        <f>SUM(M63:P63)</f>
        <v>0</v>
      </c>
      <c r="H52" s="74">
        <f>SUM(Q63:T63)</f>
        <v>0</v>
      </c>
      <c r="I52" s="74">
        <f>SUM(U63:X63)</f>
        <v>0</v>
      </c>
      <c r="J52" s="74">
        <f>SUM(Y63:AB63)</f>
        <v>0</v>
      </c>
      <c r="K52" s="74">
        <f>SUM(AC63:AF63)</f>
        <v>0</v>
      </c>
      <c r="L52" s="74">
        <f>SUM(AG63:AJ63)</f>
        <v>0</v>
      </c>
      <c r="M52" s="74">
        <f>SUM(AK63:AN63)</f>
        <v>0</v>
      </c>
      <c r="N52" s="74">
        <f>SUM(AO63:AR63)</f>
        <v>0</v>
      </c>
      <c r="O52" s="74">
        <f>SUM(AS63:AV63)</f>
        <v>0</v>
      </c>
      <c r="P52" s="74">
        <f>SUM(AW63:AZ63)</f>
        <v>0</v>
      </c>
      <c r="Q52" s="74">
        <f>SUM(BA63:BD63)</f>
        <v>0</v>
      </c>
      <c r="R52" s="74">
        <f>SUM(BE63:BH63)</f>
        <v>0</v>
      </c>
    </row>
    <row r="53" spans="2:60" s="6" customFormat="1" ht="15" x14ac:dyDescent="0.25">
      <c r="B53" s="11"/>
      <c r="C53" s="12"/>
      <c r="D53" s="63">
        <f t="shared" ref="D53" si="3">SUM(E53:R53)</f>
        <v>0</v>
      </c>
      <c r="E53" s="74">
        <f t="shared" ref="E53:E54" si="4">SUM(E64:H64)</f>
        <v>0</v>
      </c>
      <c r="F53" s="74">
        <f t="shared" ref="F53:F54" si="5">SUM(I64:L64)</f>
        <v>0</v>
      </c>
      <c r="G53" s="74">
        <f t="shared" ref="G53:G54" si="6">SUM(M64:P64)</f>
        <v>0</v>
      </c>
      <c r="H53" s="74">
        <f t="shared" ref="H53:H54" si="7">SUM(Q64:T64)</f>
        <v>0</v>
      </c>
      <c r="I53" s="74">
        <f t="shared" ref="I53" si="8">SUM(U64:X64)</f>
        <v>0</v>
      </c>
      <c r="J53" s="74">
        <f t="shared" ref="J53:J54" si="9">SUM(Y64:AB64)</f>
        <v>0</v>
      </c>
      <c r="K53" s="74">
        <f t="shared" ref="K53:K54" si="10">SUM(AC64:AF64)</f>
        <v>0</v>
      </c>
      <c r="L53" s="74">
        <f t="shared" ref="L53:L54" si="11">SUM(AG64:AJ64)</f>
        <v>0</v>
      </c>
      <c r="M53" s="74">
        <f t="shared" ref="M53:M54" si="12">SUM(AK64:AN64)</f>
        <v>0</v>
      </c>
      <c r="N53" s="74">
        <f t="shared" ref="N53:N54" si="13">SUM(AO64:AR64)</f>
        <v>0</v>
      </c>
      <c r="O53" s="74">
        <f t="shared" ref="O53:O54" si="14">SUM(AS64:AV64)</f>
        <v>0</v>
      </c>
      <c r="P53" s="74">
        <f t="shared" ref="P53:P54" si="15">SUM(AW64:AZ64)</f>
        <v>0</v>
      </c>
      <c r="Q53" s="74">
        <f t="shared" ref="Q53:Q54" si="16">SUM(BA64:BD64)</f>
        <v>0</v>
      </c>
      <c r="R53" s="74">
        <f t="shared" ref="R53:R54" si="17">SUM(BE64:BH64)</f>
        <v>0</v>
      </c>
    </row>
    <row r="54" spans="2:60" s="6" customFormat="1" ht="15" x14ac:dyDescent="0.25">
      <c r="B54" s="11"/>
      <c r="C54" s="12"/>
      <c r="D54" s="63">
        <f>SUM(E54:R54)</f>
        <v>0</v>
      </c>
      <c r="E54" s="74">
        <f t="shared" si="4"/>
        <v>0</v>
      </c>
      <c r="F54" s="74">
        <f t="shared" si="5"/>
        <v>0</v>
      </c>
      <c r="G54" s="74">
        <f t="shared" si="6"/>
        <v>0</v>
      </c>
      <c r="H54" s="74">
        <f t="shared" si="7"/>
        <v>0</v>
      </c>
      <c r="I54" s="74">
        <f>SUM(U65:X65)</f>
        <v>0</v>
      </c>
      <c r="J54" s="74">
        <f t="shared" si="9"/>
        <v>0</v>
      </c>
      <c r="K54" s="74">
        <f t="shared" si="10"/>
        <v>0</v>
      </c>
      <c r="L54" s="74">
        <f t="shared" si="11"/>
        <v>0</v>
      </c>
      <c r="M54" s="74">
        <f t="shared" si="12"/>
        <v>0</v>
      </c>
      <c r="N54" s="74">
        <f t="shared" si="13"/>
        <v>0</v>
      </c>
      <c r="O54" s="74">
        <f t="shared" si="14"/>
        <v>0</v>
      </c>
      <c r="P54" s="74">
        <f t="shared" si="15"/>
        <v>0</v>
      </c>
      <c r="Q54" s="74">
        <f t="shared" si="16"/>
        <v>0</v>
      </c>
      <c r="R54" s="74">
        <f t="shared" si="17"/>
        <v>0</v>
      </c>
    </row>
    <row r="55" spans="2:60" s="6" customFormat="1" x14ac:dyDescent="0.2"/>
    <row r="56" spans="2:60" s="6" customFormat="1" ht="15" x14ac:dyDescent="0.25">
      <c r="B56" s="5" t="s">
        <v>84</v>
      </c>
    </row>
    <row r="57" spans="2:60" s="6" customFormat="1" x14ac:dyDescent="0.2"/>
    <row r="58" spans="2:60" s="6" customFormat="1" ht="19.5" customHeight="1" x14ac:dyDescent="0.2">
      <c r="B58" s="480" t="s">
        <v>11</v>
      </c>
      <c r="C58" s="480" t="s">
        <v>12</v>
      </c>
      <c r="D58" s="480" t="s">
        <v>13</v>
      </c>
      <c r="E58" s="480" t="s">
        <v>31</v>
      </c>
      <c r="F58" s="480"/>
      <c r="G58" s="480"/>
      <c r="H58" s="480"/>
      <c r="I58" s="480"/>
      <c r="J58" s="480"/>
      <c r="K58" s="480"/>
      <c r="L58" s="480"/>
      <c r="M58" s="480"/>
      <c r="N58" s="480"/>
      <c r="O58" s="480"/>
      <c r="P58" s="480"/>
      <c r="Q58" s="480"/>
      <c r="R58" s="480"/>
      <c r="S58" s="480"/>
      <c r="T58" s="480"/>
      <c r="U58" s="480"/>
      <c r="V58" s="480"/>
      <c r="W58" s="480"/>
      <c r="X58" s="480"/>
      <c r="Y58" s="480"/>
      <c r="Z58" s="480"/>
      <c r="AA58" s="480"/>
      <c r="AB58" s="480"/>
      <c r="AC58" s="480"/>
      <c r="AD58" s="480"/>
      <c r="AE58" s="480"/>
      <c r="AF58" s="480"/>
      <c r="AG58" s="480"/>
      <c r="AH58" s="480"/>
      <c r="AI58" s="480"/>
      <c r="AJ58" s="480"/>
      <c r="AK58" s="480"/>
      <c r="AL58" s="480"/>
      <c r="AM58" s="480"/>
      <c r="AN58" s="480"/>
      <c r="AO58" s="480"/>
      <c r="AP58" s="480"/>
      <c r="AQ58" s="480"/>
      <c r="AR58" s="480"/>
      <c r="AS58" s="480"/>
      <c r="AT58" s="480"/>
      <c r="AU58" s="480"/>
      <c r="AV58" s="480"/>
      <c r="AW58" s="480"/>
      <c r="AX58" s="480"/>
      <c r="AY58" s="480"/>
      <c r="AZ58" s="480"/>
      <c r="BA58" s="480"/>
      <c r="BB58" s="480"/>
      <c r="BC58" s="480"/>
      <c r="BD58" s="480"/>
      <c r="BE58" s="480"/>
      <c r="BF58" s="480"/>
      <c r="BG58" s="480"/>
      <c r="BH58" s="480"/>
    </row>
    <row r="59" spans="2:60" s="6" customFormat="1" ht="23.25" customHeight="1" x14ac:dyDescent="0.2">
      <c r="B59" s="480"/>
      <c r="C59" s="480"/>
      <c r="D59" s="480"/>
      <c r="E59" s="481">
        <f>'11_Ост_П_ППР'!E170:H170</f>
        <v>2018</v>
      </c>
      <c r="F59" s="481"/>
      <c r="G59" s="481"/>
      <c r="H59" s="481"/>
      <c r="I59" s="481">
        <f>'11_Ост_П_ППР'!I170:L170</f>
        <v>2019</v>
      </c>
      <c r="J59" s="481"/>
      <c r="K59" s="481"/>
      <c r="L59" s="481"/>
      <c r="M59" s="481">
        <f>'11_Ост_П_ППР'!M170:P170</f>
        <v>2020</v>
      </c>
      <c r="N59" s="481"/>
      <c r="O59" s="481"/>
      <c r="P59" s="481"/>
      <c r="Q59" s="481">
        <f>'11_Ост_П_ППР'!Q170:T170</f>
        <v>2021</v>
      </c>
      <c r="R59" s="481"/>
      <c r="S59" s="481"/>
      <c r="T59" s="481"/>
      <c r="U59" s="481">
        <f>'11_Ост_П_ППР'!U170:X170</f>
        <v>2022</v>
      </c>
      <c r="V59" s="481"/>
      <c r="W59" s="481"/>
      <c r="X59" s="481"/>
      <c r="Y59" s="481">
        <f>'11_Ост_П_ППР'!Y170:AB170</f>
        <v>2023</v>
      </c>
      <c r="Z59" s="481"/>
      <c r="AA59" s="481"/>
      <c r="AB59" s="481"/>
      <c r="AC59" s="481">
        <f>'11_Ост_П_ППР'!AC170:AF170</f>
        <v>2024</v>
      </c>
      <c r="AD59" s="481"/>
      <c r="AE59" s="481"/>
      <c r="AF59" s="481"/>
      <c r="AG59" s="481">
        <f>'11_Ост_П_ППР'!AG170:AJ170</f>
        <v>2025</v>
      </c>
      <c r="AH59" s="481"/>
      <c r="AI59" s="481"/>
      <c r="AJ59" s="481"/>
      <c r="AK59" s="481">
        <f>'11_Ост_П_ППР'!AK170:AN170</f>
        <v>2026</v>
      </c>
      <c r="AL59" s="481"/>
      <c r="AM59" s="481"/>
      <c r="AN59" s="481"/>
      <c r="AO59" s="481">
        <f>'11_Ост_П_ППР'!AO170:AR170</f>
        <v>2027</v>
      </c>
      <c r="AP59" s="481"/>
      <c r="AQ59" s="481"/>
      <c r="AR59" s="481"/>
      <c r="AS59" s="481">
        <f>'11_Ост_П_ППР'!AS170:AV170</f>
        <v>2028</v>
      </c>
      <c r="AT59" s="481"/>
      <c r="AU59" s="481"/>
      <c r="AV59" s="481"/>
      <c r="AW59" s="481" t="str">
        <f>'11_Ост_П_ППР'!AW170:AZ170</f>
        <v>-</v>
      </c>
      <c r="AX59" s="481"/>
      <c r="AY59" s="481"/>
      <c r="AZ59" s="481"/>
      <c r="BA59" s="481" t="str">
        <f>'11_Ост_П_ППР'!BA170:BD170</f>
        <v>-</v>
      </c>
      <c r="BB59" s="481"/>
      <c r="BC59" s="481"/>
      <c r="BD59" s="481"/>
      <c r="BE59" s="481" t="str">
        <f>'11_Ост_П_ППР'!BE170:BH170</f>
        <v>-</v>
      </c>
      <c r="BF59" s="481"/>
      <c r="BG59" s="481"/>
      <c r="BH59" s="481"/>
    </row>
    <row r="60" spans="2:60" s="6" customFormat="1" ht="22.5" customHeight="1" x14ac:dyDescent="0.2">
      <c r="B60" s="480"/>
      <c r="C60" s="480"/>
      <c r="D60" s="480"/>
      <c r="E60" s="128" t="s">
        <v>32</v>
      </c>
      <c r="F60" s="128" t="s">
        <v>33</v>
      </c>
      <c r="G60" s="128" t="s">
        <v>34</v>
      </c>
      <c r="H60" s="128" t="s">
        <v>35</v>
      </c>
      <c r="I60" s="128" t="s">
        <v>32</v>
      </c>
      <c r="J60" s="128" t="s">
        <v>33</v>
      </c>
      <c r="K60" s="128" t="s">
        <v>34</v>
      </c>
      <c r="L60" s="128" t="s">
        <v>35</v>
      </c>
      <c r="M60" s="128" t="s">
        <v>32</v>
      </c>
      <c r="N60" s="128" t="s">
        <v>33</v>
      </c>
      <c r="O60" s="128" t="s">
        <v>34</v>
      </c>
      <c r="P60" s="128" t="s">
        <v>35</v>
      </c>
      <c r="Q60" s="128" t="s">
        <v>32</v>
      </c>
      <c r="R60" s="128" t="s">
        <v>33</v>
      </c>
      <c r="S60" s="128" t="s">
        <v>34</v>
      </c>
      <c r="T60" s="128" t="s">
        <v>35</v>
      </c>
      <c r="U60" s="128" t="s">
        <v>32</v>
      </c>
      <c r="V60" s="128" t="s">
        <v>33</v>
      </c>
      <c r="W60" s="128" t="s">
        <v>34</v>
      </c>
      <c r="X60" s="128" t="s">
        <v>35</v>
      </c>
      <c r="Y60" s="128" t="s">
        <v>32</v>
      </c>
      <c r="Z60" s="128" t="s">
        <v>33</v>
      </c>
      <c r="AA60" s="128" t="s">
        <v>34</v>
      </c>
      <c r="AB60" s="128" t="s">
        <v>35</v>
      </c>
      <c r="AC60" s="128" t="s">
        <v>32</v>
      </c>
      <c r="AD60" s="128" t="s">
        <v>33</v>
      </c>
      <c r="AE60" s="128" t="s">
        <v>34</v>
      </c>
      <c r="AF60" s="128" t="s">
        <v>35</v>
      </c>
      <c r="AG60" s="128" t="s">
        <v>32</v>
      </c>
      <c r="AH60" s="128" t="s">
        <v>33</v>
      </c>
      <c r="AI60" s="128" t="s">
        <v>34</v>
      </c>
      <c r="AJ60" s="128" t="s">
        <v>35</v>
      </c>
      <c r="AK60" s="128" t="s">
        <v>32</v>
      </c>
      <c r="AL60" s="128" t="s">
        <v>33</v>
      </c>
      <c r="AM60" s="128" t="s">
        <v>34</v>
      </c>
      <c r="AN60" s="128" t="s">
        <v>35</v>
      </c>
      <c r="AO60" s="128" t="s">
        <v>32</v>
      </c>
      <c r="AP60" s="128" t="s">
        <v>33</v>
      </c>
      <c r="AQ60" s="128" t="s">
        <v>34</v>
      </c>
      <c r="AR60" s="128" t="s">
        <v>35</v>
      </c>
      <c r="AS60" s="128" t="s">
        <v>32</v>
      </c>
      <c r="AT60" s="128" t="s">
        <v>33</v>
      </c>
      <c r="AU60" s="128" t="s">
        <v>34</v>
      </c>
      <c r="AV60" s="128" t="s">
        <v>35</v>
      </c>
      <c r="AW60" s="128" t="s">
        <v>32</v>
      </c>
      <c r="AX60" s="128" t="s">
        <v>33</v>
      </c>
      <c r="AY60" s="128" t="s">
        <v>34</v>
      </c>
      <c r="AZ60" s="128" t="s">
        <v>35</v>
      </c>
      <c r="BA60" s="128" t="s">
        <v>32</v>
      </c>
      <c r="BB60" s="128" t="s">
        <v>33</v>
      </c>
      <c r="BC60" s="128" t="s">
        <v>34</v>
      </c>
      <c r="BD60" s="128" t="s">
        <v>35</v>
      </c>
      <c r="BE60" s="128" t="s">
        <v>32</v>
      </c>
      <c r="BF60" s="128" t="s">
        <v>33</v>
      </c>
      <c r="BG60" s="128" t="s">
        <v>34</v>
      </c>
      <c r="BH60" s="128" t="s">
        <v>35</v>
      </c>
    </row>
    <row r="61" spans="2:60" s="6" customFormat="1" ht="25.5" customHeight="1" x14ac:dyDescent="0.2">
      <c r="B61" s="480"/>
      <c r="C61" s="480"/>
      <c r="D61" s="128" t="s">
        <v>63</v>
      </c>
      <c r="E61" s="128" t="s">
        <v>61</v>
      </c>
      <c r="F61" s="128" t="s">
        <v>61</v>
      </c>
      <c r="G61" s="128" t="s">
        <v>61</v>
      </c>
      <c r="H61" s="128" t="s">
        <v>61</v>
      </c>
      <c r="I61" s="128" t="s">
        <v>61</v>
      </c>
      <c r="J61" s="128" t="s">
        <v>61</v>
      </c>
      <c r="K61" s="128" t="s">
        <v>61</v>
      </c>
      <c r="L61" s="128" t="s">
        <v>61</v>
      </c>
      <c r="M61" s="128" t="s">
        <v>61</v>
      </c>
      <c r="N61" s="128" t="s">
        <v>61</v>
      </c>
      <c r="O61" s="128" t="s">
        <v>61</v>
      </c>
      <c r="P61" s="128" t="s">
        <v>61</v>
      </c>
      <c r="Q61" s="128" t="s">
        <v>61</v>
      </c>
      <c r="R61" s="128" t="s">
        <v>61</v>
      </c>
      <c r="S61" s="128" t="s">
        <v>61</v>
      </c>
      <c r="T61" s="128" t="s">
        <v>61</v>
      </c>
      <c r="U61" s="128" t="s">
        <v>61</v>
      </c>
      <c r="V61" s="128" t="s">
        <v>61</v>
      </c>
      <c r="W61" s="128" t="s">
        <v>61</v>
      </c>
      <c r="X61" s="128" t="s">
        <v>61</v>
      </c>
      <c r="Y61" s="128" t="s">
        <v>61</v>
      </c>
      <c r="Z61" s="128" t="s">
        <v>61</v>
      </c>
      <c r="AA61" s="128" t="s">
        <v>61</v>
      </c>
      <c r="AB61" s="128" t="s">
        <v>61</v>
      </c>
      <c r="AC61" s="128" t="s">
        <v>61</v>
      </c>
      <c r="AD61" s="128" t="s">
        <v>61</v>
      </c>
      <c r="AE61" s="128" t="s">
        <v>61</v>
      </c>
      <c r="AF61" s="128" t="s">
        <v>61</v>
      </c>
      <c r="AG61" s="128" t="s">
        <v>61</v>
      </c>
      <c r="AH61" s="128" t="s">
        <v>61</v>
      </c>
      <c r="AI61" s="128" t="s">
        <v>61</v>
      </c>
      <c r="AJ61" s="128" t="s">
        <v>61</v>
      </c>
      <c r="AK61" s="128" t="s">
        <v>61</v>
      </c>
      <c r="AL61" s="128" t="s">
        <v>61</v>
      </c>
      <c r="AM61" s="128" t="s">
        <v>61</v>
      </c>
      <c r="AN61" s="128" t="s">
        <v>61</v>
      </c>
      <c r="AO61" s="128" t="s">
        <v>61</v>
      </c>
      <c r="AP61" s="128" t="s">
        <v>61</v>
      </c>
      <c r="AQ61" s="128" t="s">
        <v>61</v>
      </c>
      <c r="AR61" s="128" t="s">
        <v>61</v>
      </c>
      <c r="AS61" s="128" t="s">
        <v>61</v>
      </c>
      <c r="AT61" s="128" t="s">
        <v>61</v>
      </c>
      <c r="AU61" s="128" t="s">
        <v>61</v>
      </c>
      <c r="AV61" s="128" t="s">
        <v>61</v>
      </c>
      <c r="AW61" s="128" t="s">
        <v>61</v>
      </c>
      <c r="AX61" s="128" t="s">
        <v>61</v>
      </c>
      <c r="AY61" s="128" t="s">
        <v>61</v>
      </c>
      <c r="AZ61" s="128" t="s">
        <v>61</v>
      </c>
      <c r="BA61" s="128" t="s">
        <v>61</v>
      </c>
      <c r="BB61" s="128" t="s">
        <v>61</v>
      </c>
      <c r="BC61" s="128" t="s">
        <v>61</v>
      </c>
      <c r="BD61" s="128" t="s">
        <v>61</v>
      </c>
      <c r="BE61" s="128" t="s">
        <v>61</v>
      </c>
      <c r="BF61" s="128" t="s">
        <v>61</v>
      </c>
      <c r="BG61" s="128" t="s">
        <v>61</v>
      </c>
      <c r="BH61" s="128" t="s">
        <v>61</v>
      </c>
    </row>
    <row r="62" spans="2:60" s="6" customFormat="1" ht="15" x14ac:dyDescent="0.25">
      <c r="B62" s="14"/>
      <c r="C62" s="15"/>
      <c r="D62" s="77">
        <f>SUM(E62:BH62)</f>
        <v>0</v>
      </c>
      <c r="E62" s="77">
        <f>SUM(E63:E65)</f>
        <v>0</v>
      </c>
      <c r="F62" s="77">
        <f t="shared" ref="F62:BH62" si="18">SUM(F63:F65)</f>
        <v>0</v>
      </c>
      <c r="G62" s="77">
        <f t="shared" si="18"/>
        <v>0</v>
      </c>
      <c r="H62" s="77">
        <f t="shared" si="18"/>
        <v>0</v>
      </c>
      <c r="I62" s="77">
        <f t="shared" si="18"/>
        <v>0</v>
      </c>
      <c r="J62" s="77">
        <f t="shared" si="18"/>
        <v>0</v>
      </c>
      <c r="K62" s="77">
        <f t="shared" si="18"/>
        <v>0</v>
      </c>
      <c r="L62" s="77">
        <f t="shared" si="18"/>
        <v>0</v>
      </c>
      <c r="M62" s="77">
        <f t="shared" si="18"/>
        <v>0</v>
      </c>
      <c r="N62" s="77">
        <f t="shared" si="18"/>
        <v>0</v>
      </c>
      <c r="O62" s="77">
        <f t="shared" si="18"/>
        <v>0</v>
      </c>
      <c r="P62" s="77">
        <f t="shared" si="18"/>
        <v>0</v>
      </c>
      <c r="Q62" s="77">
        <f t="shared" si="18"/>
        <v>0</v>
      </c>
      <c r="R62" s="77">
        <f t="shared" si="18"/>
        <v>0</v>
      </c>
      <c r="S62" s="77">
        <f t="shared" si="18"/>
        <v>0</v>
      </c>
      <c r="T62" s="77">
        <f t="shared" si="18"/>
        <v>0</v>
      </c>
      <c r="U62" s="77">
        <f t="shared" si="18"/>
        <v>0</v>
      </c>
      <c r="V62" s="77">
        <f t="shared" si="18"/>
        <v>0</v>
      </c>
      <c r="W62" s="77">
        <f t="shared" si="18"/>
        <v>0</v>
      </c>
      <c r="X62" s="77">
        <f t="shared" si="18"/>
        <v>0</v>
      </c>
      <c r="Y62" s="77">
        <f t="shared" si="18"/>
        <v>0</v>
      </c>
      <c r="Z62" s="77">
        <f t="shared" si="18"/>
        <v>0</v>
      </c>
      <c r="AA62" s="77">
        <f t="shared" si="18"/>
        <v>0</v>
      </c>
      <c r="AB62" s="77">
        <f t="shared" si="18"/>
        <v>0</v>
      </c>
      <c r="AC62" s="77">
        <f t="shared" si="18"/>
        <v>0</v>
      </c>
      <c r="AD62" s="77">
        <f t="shared" si="18"/>
        <v>0</v>
      </c>
      <c r="AE62" s="77">
        <f t="shared" si="18"/>
        <v>0</v>
      </c>
      <c r="AF62" s="77">
        <f t="shared" si="18"/>
        <v>0</v>
      </c>
      <c r="AG62" s="77">
        <f t="shared" si="18"/>
        <v>0</v>
      </c>
      <c r="AH62" s="77">
        <f t="shared" si="18"/>
        <v>0</v>
      </c>
      <c r="AI62" s="77">
        <f t="shared" si="18"/>
        <v>0</v>
      </c>
      <c r="AJ62" s="77">
        <f t="shared" si="18"/>
        <v>0</v>
      </c>
      <c r="AK62" s="77">
        <f t="shared" si="18"/>
        <v>0</v>
      </c>
      <c r="AL62" s="77">
        <f t="shared" si="18"/>
        <v>0</v>
      </c>
      <c r="AM62" s="77">
        <f t="shared" si="18"/>
        <v>0</v>
      </c>
      <c r="AN62" s="77">
        <f t="shared" si="18"/>
        <v>0</v>
      </c>
      <c r="AO62" s="77">
        <f t="shared" si="18"/>
        <v>0</v>
      </c>
      <c r="AP62" s="77">
        <f t="shared" si="18"/>
        <v>0</v>
      </c>
      <c r="AQ62" s="77">
        <f t="shared" si="18"/>
        <v>0</v>
      </c>
      <c r="AR62" s="77">
        <f t="shared" si="18"/>
        <v>0</v>
      </c>
      <c r="AS62" s="77">
        <f t="shared" si="18"/>
        <v>0</v>
      </c>
      <c r="AT62" s="77">
        <f t="shared" si="18"/>
        <v>0</v>
      </c>
      <c r="AU62" s="77">
        <f t="shared" si="18"/>
        <v>0</v>
      </c>
      <c r="AV62" s="77">
        <f t="shared" si="18"/>
        <v>0</v>
      </c>
      <c r="AW62" s="77">
        <f t="shared" si="18"/>
        <v>0</v>
      </c>
      <c r="AX62" s="77">
        <f t="shared" si="18"/>
        <v>0</v>
      </c>
      <c r="AY62" s="77">
        <f t="shared" si="18"/>
        <v>0</v>
      </c>
      <c r="AZ62" s="77">
        <f t="shared" si="18"/>
        <v>0</v>
      </c>
      <c r="BA62" s="77">
        <f t="shared" si="18"/>
        <v>0</v>
      </c>
      <c r="BB62" s="77">
        <f t="shared" si="18"/>
        <v>0</v>
      </c>
      <c r="BC62" s="77">
        <f t="shared" si="18"/>
        <v>0</v>
      </c>
      <c r="BD62" s="77">
        <f t="shared" si="18"/>
        <v>0</v>
      </c>
      <c r="BE62" s="77">
        <f t="shared" si="18"/>
        <v>0</v>
      </c>
      <c r="BF62" s="77">
        <f t="shared" si="18"/>
        <v>0</v>
      </c>
      <c r="BG62" s="77">
        <f t="shared" si="18"/>
        <v>0</v>
      </c>
      <c r="BH62" s="77">
        <f t="shared" si="18"/>
        <v>0</v>
      </c>
    </row>
    <row r="63" spans="2:60" s="6" customFormat="1" ht="15" x14ac:dyDescent="0.25">
      <c r="B63" s="11"/>
      <c r="C63" s="12"/>
      <c r="D63" s="81">
        <f>SUM(E63:BH63)</f>
        <v>0</v>
      </c>
      <c r="E63" s="74">
        <f>'11_Ост_П_ППР'!E236*('8_ЦОД_ФВФ'!$G$25+'8_ЦОД_ФВФ'!$D$30)</f>
        <v>0</v>
      </c>
      <c r="F63" s="74">
        <f>'11_Ост_П_ППР'!F236*('8_ЦОД_ФВФ'!$G$25+'8_ЦОД_ФВФ'!$D$30)</f>
        <v>0</v>
      </c>
      <c r="G63" s="74">
        <f>'11_Ост_П_ППР'!G236*('8_ЦОД_ФВФ'!$G$25+'8_ЦОД_ФВФ'!$D$30)</f>
        <v>0</v>
      </c>
      <c r="H63" s="74">
        <f>'11_Ост_П_ППР'!H236*('8_ЦОД_ФВФ'!$G$25+'8_ЦОД_ФВФ'!$D$30)</f>
        <v>0</v>
      </c>
      <c r="I63" s="74">
        <f>'11_Ост_П_ППР'!I236*('8_ЦОД_ФВФ'!$G$25+'8_ЦОД_ФВФ'!$D$30)</f>
        <v>0</v>
      </c>
      <c r="J63" s="74">
        <f>'11_Ост_П_ППР'!J236*('8_ЦОД_ФВФ'!$G$25+'8_ЦОД_ФВФ'!$D$30)</f>
        <v>0</v>
      </c>
      <c r="K63" s="74">
        <f>'11_Ост_П_ППР'!K236*('8_ЦОД_ФВФ'!$G$25+'8_ЦОД_ФВФ'!$D$30)</f>
        <v>0</v>
      </c>
      <c r="L63" s="74">
        <f>'11_Ост_П_ППР'!L236*('8_ЦОД_ФВФ'!$G$25+'8_ЦОД_ФВФ'!$D$30)</f>
        <v>0</v>
      </c>
      <c r="M63" s="74">
        <f>'11_Ост_П_ППР'!M236*('8_ЦОД_ФВФ'!$G$25+'8_ЦОД_ФВФ'!$D$30)</f>
        <v>0</v>
      </c>
      <c r="N63" s="74">
        <f>'11_Ост_П_ППР'!N236*('8_ЦОД_ФВФ'!$G$25+'8_ЦОД_ФВФ'!$D$30)</f>
        <v>0</v>
      </c>
      <c r="O63" s="74">
        <f>'11_Ост_П_ППР'!O236*('8_ЦОД_ФВФ'!$G$25+'8_ЦОД_ФВФ'!$D$30)</f>
        <v>0</v>
      </c>
      <c r="P63" s="74">
        <f>'11_Ост_П_ППР'!P236*('8_ЦОД_ФВФ'!$G$25+'8_ЦОД_ФВФ'!$D$30)</f>
        <v>0</v>
      </c>
      <c r="Q63" s="74">
        <f>'11_Ост_П_ППР'!Q236*('8_ЦОД_ФВФ'!$G$25+'8_ЦОД_ФВФ'!$D$30)</f>
        <v>0</v>
      </c>
      <c r="R63" s="74">
        <f>'11_Ост_П_ППР'!R236*('8_ЦОД_ФВФ'!$G$25+'8_ЦОД_ФВФ'!$D$30)</f>
        <v>0</v>
      </c>
      <c r="S63" s="74">
        <f>'11_Ост_П_ППР'!S236*('8_ЦОД_ФВФ'!$G$25+'8_ЦОД_ФВФ'!$D$30)</f>
        <v>0</v>
      </c>
      <c r="T63" s="74">
        <f>'11_Ост_П_ППР'!T236*('8_ЦОД_ФВФ'!$G$25+'8_ЦОД_ФВФ'!$D$30)</f>
        <v>0</v>
      </c>
      <c r="U63" s="74">
        <f>'11_Ост_П_ППР'!U236*('8_ЦОД_ФВФ'!$G$25+'8_ЦОД_ФВФ'!$D$30)</f>
        <v>0</v>
      </c>
      <c r="V63" s="74">
        <f>'11_Ост_П_ППР'!V236*('8_ЦОД_ФВФ'!$G$25+'8_ЦОД_ФВФ'!$D$30)</f>
        <v>0</v>
      </c>
      <c r="W63" s="74">
        <f>'11_Ост_П_ППР'!W236*('8_ЦОД_ФВФ'!$G$25+'8_ЦОД_ФВФ'!$D$30)</f>
        <v>0</v>
      </c>
      <c r="X63" s="74">
        <f>'11_Ост_П_ППР'!X236*('8_ЦОД_ФВФ'!$G$25+'8_ЦОД_ФВФ'!$D$30)</f>
        <v>0</v>
      </c>
      <c r="Y63" s="74">
        <f>'11_Ост_П_ППР'!Y236*('8_ЦОД_ФВФ'!$G$25+'8_ЦОД_ФВФ'!$D$30)</f>
        <v>0</v>
      </c>
      <c r="Z63" s="74">
        <f>'11_Ост_П_ППР'!Z236*('8_ЦОД_ФВФ'!$G$25+'8_ЦОД_ФВФ'!$D$30)</f>
        <v>0</v>
      </c>
      <c r="AA63" s="74">
        <f>'11_Ост_П_ППР'!AA236*('8_ЦОД_ФВФ'!$G$25+'8_ЦОД_ФВФ'!$D$30)</f>
        <v>0</v>
      </c>
      <c r="AB63" s="74">
        <f>'11_Ост_П_ППР'!AB236*('8_ЦОД_ФВФ'!$G$25+'8_ЦОД_ФВФ'!$D$30)</f>
        <v>0</v>
      </c>
      <c r="AC63" s="74">
        <f>'11_Ост_П_ППР'!AC236*('8_ЦОД_ФВФ'!$G$25+'8_ЦОД_ФВФ'!$D$30)</f>
        <v>0</v>
      </c>
      <c r="AD63" s="74">
        <f>'11_Ост_П_ППР'!AD236*('8_ЦОД_ФВФ'!$G$25+'8_ЦОД_ФВФ'!$D$30)</f>
        <v>0</v>
      </c>
      <c r="AE63" s="74">
        <f>'11_Ост_П_ППР'!AE236*('8_ЦОД_ФВФ'!$G$25+'8_ЦОД_ФВФ'!$D$30)</f>
        <v>0</v>
      </c>
      <c r="AF63" s="74">
        <f>'11_Ост_П_ППР'!AF236*('8_ЦОД_ФВФ'!$G$25+'8_ЦОД_ФВФ'!$D$30)</f>
        <v>0</v>
      </c>
      <c r="AG63" s="74">
        <f>'11_Ост_П_ППР'!AG236*('8_ЦОД_ФВФ'!$G$25+'8_ЦОД_ФВФ'!$D$30)</f>
        <v>0</v>
      </c>
      <c r="AH63" s="74">
        <f>'11_Ост_П_ППР'!AH236*('8_ЦОД_ФВФ'!$G$25+'8_ЦОД_ФВФ'!$D$30)</f>
        <v>0</v>
      </c>
      <c r="AI63" s="74">
        <f>'11_Ост_П_ППР'!AI236*('8_ЦОД_ФВФ'!$G$25+'8_ЦОД_ФВФ'!$D$30)</f>
        <v>0</v>
      </c>
      <c r="AJ63" s="74">
        <f>'11_Ост_П_ППР'!AJ236*('8_ЦОД_ФВФ'!$G$25+'8_ЦОД_ФВФ'!$D$30)</f>
        <v>0</v>
      </c>
      <c r="AK63" s="74">
        <f>'11_Ост_П_ППР'!AK236*('8_ЦОД_ФВФ'!$G$25+'8_ЦОД_ФВФ'!$D$30)</f>
        <v>0</v>
      </c>
      <c r="AL63" s="74">
        <f>'11_Ост_П_ППР'!AL236*('8_ЦОД_ФВФ'!$G$25+'8_ЦОД_ФВФ'!$D$30)</f>
        <v>0</v>
      </c>
      <c r="AM63" s="74">
        <f>'11_Ост_П_ППР'!AM236*('8_ЦОД_ФВФ'!$G$25+'8_ЦОД_ФВФ'!$D$30)</f>
        <v>0</v>
      </c>
      <c r="AN63" s="74">
        <f>'11_Ост_П_ППР'!AN236*('8_ЦОД_ФВФ'!$G$25+'8_ЦОД_ФВФ'!$D$30)</f>
        <v>0</v>
      </c>
      <c r="AO63" s="74">
        <f>'11_Ост_П_ППР'!AO236*('8_ЦОД_ФВФ'!$G$25+'8_ЦОД_ФВФ'!$D$30)</f>
        <v>0</v>
      </c>
      <c r="AP63" s="74">
        <f>'11_Ост_П_ППР'!AP236*('8_ЦОД_ФВФ'!$G$25+'8_ЦОД_ФВФ'!$D$30)</f>
        <v>0</v>
      </c>
      <c r="AQ63" s="74">
        <f>'11_Ост_П_ППР'!AQ236*('8_ЦОД_ФВФ'!$G$25+'8_ЦОД_ФВФ'!$D$30)</f>
        <v>0</v>
      </c>
      <c r="AR63" s="74">
        <f>'11_Ост_П_ППР'!AR236*('8_ЦОД_ФВФ'!$G$25+'8_ЦОД_ФВФ'!$D$30)</f>
        <v>0</v>
      </c>
      <c r="AS63" s="74">
        <f>'11_Ост_П_ППР'!AS236*('8_ЦОД_ФВФ'!$G$25+'8_ЦОД_ФВФ'!$D$30)</f>
        <v>0</v>
      </c>
      <c r="AT63" s="74">
        <f>'11_Ост_П_ППР'!AT236*('8_ЦОД_ФВФ'!$G$25+'8_ЦОД_ФВФ'!$D$30)</f>
        <v>0</v>
      </c>
      <c r="AU63" s="74">
        <f>'11_Ост_П_ППР'!AU236*('8_ЦОД_ФВФ'!$G$25+'8_ЦОД_ФВФ'!$D$30)</f>
        <v>0</v>
      </c>
      <c r="AV63" s="74">
        <f>'11_Ост_П_ППР'!AV236*('8_ЦОД_ФВФ'!$G$25+'8_ЦОД_ФВФ'!$D$30)</f>
        <v>0</v>
      </c>
      <c r="AW63" s="74">
        <f>'11_Ост_П_ППР'!AW236*('8_ЦОД_ФВФ'!$G$25+'8_ЦОД_ФВФ'!$D$30)</f>
        <v>0</v>
      </c>
      <c r="AX63" s="74">
        <f>'11_Ост_П_ППР'!AX236*('8_ЦОД_ФВФ'!$G$25+'8_ЦОД_ФВФ'!$D$30)</f>
        <v>0</v>
      </c>
      <c r="AY63" s="74">
        <f>'11_Ост_П_ППР'!AY236*('8_ЦОД_ФВФ'!$G$25+'8_ЦОД_ФВФ'!$D$30)</f>
        <v>0</v>
      </c>
      <c r="AZ63" s="74">
        <f>'11_Ост_П_ППР'!AZ236*('8_ЦОД_ФВФ'!$G$25+'8_ЦОД_ФВФ'!$D$30)</f>
        <v>0</v>
      </c>
      <c r="BA63" s="74">
        <f>'11_Ост_П_ППР'!BA236*('8_ЦОД_ФВФ'!$G$25+'8_ЦОД_ФВФ'!$D$30)</f>
        <v>0</v>
      </c>
      <c r="BB63" s="74">
        <f>'11_Ост_П_ППР'!BB236*('8_ЦОД_ФВФ'!$G$25+'8_ЦОД_ФВФ'!$D$30)</f>
        <v>0</v>
      </c>
      <c r="BC63" s="74">
        <f>'11_Ост_П_ППР'!BC236*('8_ЦОД_ФВФ'!$G$25+'8_ЦОД_ФВФ'!$D$30)</f>
        <v>0</v>
      </c>
      <c r="BD63" s="74">
        <f>'11_Ост_П_ППР'!BD236*('8_ЦОД_ФВФ'!$G$25+'8_ЦОД_ФВФ'!$D$30)</f>
        <v>0</v>
      </c>
      <c r="BE63" s="74">
        <f>'11_Ост_П_ППР'!BE236*('8_ЦОД_ФВФ'!$G$25+'8_ЦОД_ФВФ'!$D$30)</f>
        <v>0</v>
      </c>
      <c r="BF63" s="74">
        <f>'11_Ост_П_ППР'!BF236*('8_ЦОД_ФВФ'!$G$25+'8_ЦОД_ФВФ'!$D$30)</f>
        <v>0</v>
      </c>
      <c r="BG63" s="74">
        <f>'11_Ост_П_ППР'!BG236*('8_ЦОД_ФВФ'!$G$25+'8_ЦОД_ФВФ'!$D$30)</f>
        <v>0</v>
      </c>
      <c r="BH63" s="74">
        <f>'11_Ост_П_ППР'!BH236*('8_ЦОД_ФВФ'!$G$25+'8_ЦОД_ФВФ'!$D$30)</f>
        <v>0</v>
      </c>
    </row>
    <row r="64" spans="2:60" s="6" customFormat="1" ht="15" x14ac:dyDescent="0.25">
      <c r="B64" s="11"/>
      <c r="C64" s="12"/>
      <c r="D64" s="81">
        <f>SUM(E64:BH64)</f>
        <v>0</v>
      </c>
      <c r="E64" s="74">
        <f>'11_Ост_П_ППР'!E237*$F$40</f>
        <v>0</v>
      </c>
      <c r="F64" s="74">
        <f>'11_Ост_П_ППР'!F237*$F$40</f>
        <v>0</v>
      </c>
      <c r="G64" s="74">
        <f>'11_Ост_П_ППР'!G237*$F$40</f>
        <v>0</v>
      </c>
      <c r="H64" s="74">
        <f>'11_Ост_П_ППР'!H237*$F$40</f>
        <v>0</v>
      </c>
      <c r="I64" s="74">
        <f>'11_Ост_П_ППР'!I237*$F$40</f>
        <v>0</v>
      </c>
      <c r="J64" s="74">
        <f>'11_Ост_П_ППР'!J237*$F$40</f>
        <v>0</v>
      </c>
      <c r="K64" s="74">
        <f>'11_Ост_П_ППР'!K237*$F$40</f>
        <v>0</v>
      </c>
      <c r="L64" s="74">
        <f>'11_Ост_П_ППР'!L237*$F$40</f>
        <v>0</v>
      </c>
      <c r="M64" s="74">
        <f>'11_Ост_П_ППР'!M237*$F$40</f>
        <v>0</v>
      </c>
      <c r="N64" s="74">
        <f>'11_Ост_П_ППР'!N237*$F$40</f>
        <v>0</v>
      </c>
      <c r="O64" s="74">
        <f>'11_Ост_П_ППР'!O237*$F$40</f>
        <v>0</v>
      </c>
      <c r="P64" s="74">
        <f>'11_Ост_П_ППР'!P237*$F$40</f>
        <v>0</v>
      </c>
      <c r="Q64" s="74">
        <f>'11_Ост_П_ППР'!Q237*$F$40</f>
        <v>0</v>
      </c>
      <c r="R64" s="74">
        <f>'11_Ост_П_ППР'!R237*$F$40</f>
        <v>0</v>
      </c>
      <c r="S64" s="74">
        <f>'11_Ост_П_ППР'!S237*$F$40</f>
        <v>0</v>
      </c>
      <c r="T64" s="74">
        <f>'11_Ост_П_ППР'!T237*$F$40</f>
        <v>0</v>
      </c>
      <c r="U64" s="74">
        <f>'11_Ост_П_ППР'!U237*$F$40</f>
        <v>0</v>
      </c>
      <c r="V64" s="74">
        <f>'11_Ост_П_ППР'!V237*$F$40</f>
        <v>0</v>
      </c>
      <c r="W64" s="74">
        <f>'11_Ост_П_ППР'!W237*$F$40</f>
        <v>0</v>
      </c>
      <c r="X64" s="74">
        <f>'11_Ост_П_ППР'!X237*$F$40</f>
        <v>0</v>
      </c>
      <c r="Y64" s="74">
        <f>'11_Ост_П_ППР'!Y237*$F$40</f>
        <v>0</v>
      </c>
      <c r="Z64" s="74">
        <f>'11_Ост_П_ППР'!Z237*$F$40</f>
        <v>0</v>
      </c>
      <c r="AA64" s="74">
        <f>'11_Ост_П_ППР'!AA237*$F$40</f>
        <v>0</v>
      </c>
      <c r="AB64" s="74">
        <f>'11_Ост_П_ППР'!AB237*$F$40</f>
        <v>0</v>
      </c>
      <c r="AC64" s="74">
        <f>'11_Ост_П_ППР'!AC237*$F$40</f>
        <v>0</v>
      </c>
      <c r="AD64" s="74">
        <f>'11_Ост_П_ППР'!AD237*$F$40</f>
        <v>0</v>
      </c>
      <c r="AE64" s="74">
        <f>'11_Ост_П_ППР'!AE237*$F$40</f>
        <v>0</v>
      </c>
      <c r="AF64" s="74">
        <f>'11_Ост_П_ППР'!AF237*$F$40</f>
        <v>0</v>
      </c>
      <c r="AG64" s="74">
        <f>'11_Ост_П_ППР'!AG237*$F$40</f>
        <v>0</v>
      </c>
      <c r="AH64" s="74">
        <f>'11_Ост_П_ППР'!AH237*$F$40</f>
        <v>0</v>
      </c>
      <c r="AI64" s="74">
        <f>'11_Ост_П_ППР'!AI237*$F$40</f>
        <v>0</v>
      </c>
      <c r="AJ64" s="74">
        <f>'11_Ост_П_ППР'!AJ237*$F$40</f>
        <v>0</v>
      </c>
      <c r="AK64" s="74">
        <f>'11_Ост_П_ППР'!AK237*$F$40</f>
        <v>0</v>
      </c>
      <c r="AL64" s="74">
        <f>'11_Ост_П_ППР'!AL237*$F$40</f>
        <v>0</v>
      </c>
      <c r="AM64" s="74">
        <f>'11_Ост_П_ППР'!AM237*$F$40</f>
        <v>0</v>
      </c>
      <c r="AN64" s="74">
        <f>'11_Ост_П_ППР'!AN237*$F$40</f>
        <v>0</v>
      </c>
      <c r="AO64" s="74">
        <f>'11_Ост_П_ППР'!AO237*$F$40</f>
        <v>0</v>
      </c>
      <c r="AP64" s="74">
        <f>'11_Ост_П_ППР'!AP237*$F$40</f>
        <v>0</v>
      </c>
      <c r="AQ64" s="74">
        <f>'11_Ост_П_ППР'!AQ237*$F$40</f>
        <v>0</v>
      </c>
      <c r="AR64" s="74">
        <f>'11_Ост_П_ППР'!AR237*$F$40</f>
        <v>0</v>
      </c>
      <c r="AS64" s="74">
        <f>'11_Ост_П_ППР'!AS237*$F$40</f>
        <v>0</v>
      </c>
      <c r="AT64" s="74">
        <f>'11_Ост_П_ППР'!AT237*$F$40</f>
        <v>0</v>
      </c>
      <c r="AU64" s="74">
        <f>'11_Ост_П_ППР'!AU237*$F$40</f>
        <v>0</v>
      </c>
      <c r="AV64" s="74">
        <f>'11_Ост_П_ППР'!AV237*$F$40</f>
        <v>0</v>
      </c>
      <c r="AW64" s="74">
        <f>'11_Ост_П_ППР'!AW237*$F$40</f>
        <v>0</v>
      </c>
      <c r="AX64" s="74">
        <f>'11_Ост_П_ППР'!AX237*$F$40</f>
        <v>0</v>
      </c>
      <c r="AY64" s="74">
        <f>'11_Ост_П_ППР'!AY237*$F$40</f>
        <v>0</v>
      </c>
      <c r="AZ64" s="74">
        <f>'11_Ост_П_ППР'!AZ237*$F$40</f>
        <v>0</v>
      </c>
      <c r="BA64" s="74">
        <f>'11_Ост_П_ППР'!BA237*$F$40</f>
        <v>0</v>
      </c>
      <c r="BB64" s="74">
        <f>'11_Ост_П_ППР'!BB237*$F$40</f>
        <v>0</v>
      </c>
      <c r="BC64" s="74">
        <f>'11_Ост_П_ППР'!BC237*$F$40</f>
        <v>0</v>
      </c>
      <c r="BD64" s="74">
        <f>'11_Ост_П_ППР'!BD237*$F$40</f>
        <v>0</v>
      </c>
      <c r="BE64" s="74">
        <f>'11_Ост_П_ППР'!BE237*$F$40</f>
        <v>0</v>
      </c>
      <c r="BF64" s="74">
        <f>'11_Ост_П_ППР'!BF237*$F$40</f>
        <v>0</v>
      </c>
      <c r="BG64" s="74">
        <f>'11_Ост_П_ППР'!BG237*$F$40</f>
        <v>0</v>
      </c>
      <c r="BH64" s="74">
        <f>'11_Ост_П_ППР'!BH237*$F$40</f>
        <v>0</v>
      </c>
    </row>
    <row r="65" spans="2:60" s="6" customFormat="1" ht="15" x14ac:dyDescent="0.25">
      <c r="B65" s="11"/>
      <c r="C65" s="12"/>
      <c r="D65" s="81">
        <f>SUM(E65:BH65)</f>
        <v>0</v>
      </c>
      <c r="E65" s="74">
        <f>'11_Ост_П_ППР'!E239*$G$10*$D$36</f>
        <v>0</v>
      </c>
      <c r="F65" s="74">
        <f>'11_Ост_П_ППР'!F239*$G$10*$D$36</f>
        <v>0</v>
      </c>
      <c r="G65" s="74">
        <f>'11_Ост_П_ППР'!G239*$G$10*$D$36</f>
        <v>0</v>
      </c>
      <c r="H65" s="74">
        <f>'11_Ост_П_ППР'!H239*$G$10*$D$36</f>
        <v>0</v>
      </c>
      <c r="I65" s="74">
        <f>'11_Ост_П_ППР'!I239*$G$10*$D$36</f>
        <v>0</v>
      </c>
      <c r="J65" s="74">
        <f>'11_Ост_П_ППР'!J239*$G$10*$D$36</f>
        <v>0</v>
      </c>
      <c r="K65" s="74">
        <f>'11_Ост_П_ППР'!K239*$G$10*$D$36</f>
        <v>0</v>
      </c>
      <c r="L65" s="74">
        <f>'11_Ост_П_ППР'!L239*$G$10*$D$36</f>
        <v>0</v>
      </c>
      <c r="M65" s="74">
        <f>'11_Ост_П_ППР'!M239*$G$10*$D$36</f>
        <v>0</v>
      </c>
      <c r="N65" s="74">
        <f>'11_Ост_П_ППР'!N239*$G$10*$D$36</f>
        <v>0</v>
      </c>
      <c r="O65" s="74">
        <f>'11_Ост_П_ППР'!O239*$G$10*$D$36</f>
        <v>0</v>
      </c>
      <c r="P65" s="74">
        <f>'11_Ост_П_ППР'!P239*$G$10*$D$36</f>
        <v>0</v>
      </c>
      <c r="Q65" s="74">
        <f>'11_Ост_П_ППР'!Q239*$G$10*$D$36</f>
        <v>0</v>
      </c>
      <c r="R65" s="74">
        <f>'11_Ост_П_ППР'!R239*$G$10*$D$36</f>
        <v>0</v>
      </c>
      <c r="S65" s="74">
        <f>'11_Ост_П_ППР'!S239*$G$10*$D$36</f>
        <v>0</v>
      </c>
      <c r="T65" s="74">
        <f>'11_Ост_П_ППР'!T239*$G$10*$D$36</f>
        <v>0</v>
      </c>
      <c r="U65" s="74">
        <f>'11_Ост_П_ППР'!U239*$G$10*$D$36</f>
        <v>0</v>
      </c>
      <c r="V65" s="74">
        <f>'11_Ост_П_ППР'!V239*$G$10*$D$36</f>
        <v>0</v>
      </c>
      <c r="W65" s="74">
        <f>'11_Ост_П_ППР'!W239*$G$10*$D$36</f>
        <v>0</v>
      </c>
      <c r="X65" s="74">
        <f>'11_Ост_П_ППР'!X239*$G$10*$D$36</f>
        <v>0</v>
      </c>
      <c r="Y65" s="74">
        <f>'11_Ост_П_ППР'!Y239*$G$10*$D$36</f>
        <v>0</v>
      </c>
      <c r="Z65" s="74">
        <f>'11_Ост_П_ППР'!Z239*$G$10*$D$36</f>
        <v>0</v>
      </c>
      <c r="AA65" s="74">
        <f>'11_Ост_П_ППР'!AA239*$G$10*$D$36</f>
        <v>0</v>
      </c>
      <c r="AB65" s="74">
        <f>'11_Ост_П_ППР'!AB239*$G$10*$D$36</f>
        <v>0</v>
      </c>
      <c r="AC65" s="74">
        <f>'11_Ост_П_ППР'!AC239*$G$10*$D$36</f>
        <v>0</v>
      </c>
      <c r="AD65" s="74">
        <f>'11_Ост_П_ППР'!AD239*$G$10*$D$36</f>
        <v>0</v>
      </c>
      <c r="AE65" s="74">
        <f>'11_Ост_П_ППР'!AE239*$G$10*$D$36</f>
        <v>0</v>
      </c>
      <c r="AF65" s="74">
        <f>'11_Ост_П_ППР'!AF239*$G$10*$D$36</f>
        <v>0</v>
      </c>
      <c r="AG65" s="74">
        <f>'11_Ост_П_ППР'!AG239*$G$10*$D$36</f>
        <v>0</v>
      </c>
      <c r="AH65" s="74">
        <f>'11_Ост_П_ППР'!AH239*$G$10*$D$36</f>
        <v>0</v>
      </c>
      <c r="AI65" s="74">
        <f>'11_Ост_П_ППР'!AI239*$G$10*$D$36</f>
        <v>0</v>
      </c>
      <c r="AJ65" s="74">
        <f>'11_Ост_П_ППР'!AJ239*$G$10*$D$36</f>
        <v>0</v>
      </c>
      <c r="AK65" s="74">
        <f>'11_Ост_П_ППР'!AK239*$G$10*$D$36</f>
        <v>0</v>
      </c>
      <c r="AL65" s="74">
        <f>'11_Ост_П_ППР'!AL239*$G$10*$D$36</f>
        <v>0</v>
      </c>
      <c r="AM65" s="74">
        <f>'11_Ост_П_ППР'!AM239*$G$10*$D$36</f>
        <v>0</v>
      </c>
      <c r="AN65" s="74">
        <f>'11_Ост_П_ППР'!AN239*$G$10*$D$36</f>
        <v>0</v>
      </c>
      <c r="AO65" s="74">
        <f>'11_Ост_П_ППР'!AO239*$G$10*$D$36</f>
        <v>0</v>
      </c>
      <c r="AP65" s="74">
        <f>'11_Ост_П_ППР'!AP239*$G$10*$D$36</f>
        <v>0</v>
      </c>
      <c r="AQ65" s="74">
        <f>'11_Ост_П_ППР'!AQ239*$G$10*$D$36</f>
        <v>0</v>
      </c>
      <c r="AR65" s="74">
        <f>'11_Ост_П_ППР'!AR239*$G$10*$D$36</f>
        <v>0</v>
      </c>
      <c r="AS65" s="74">
        <f>'11_Ост_П_ППР'!AS239*$G$10*$D$36</f>
        <v>0</v>
      </c>
      <c r="AT65" s="74">
        <f>'11_Ост_П_ППР'!AT239*$G$10*$D$36</f>
        <v>0</v>
      </c>
      <c r="AU65" s="74">
        <f>'11_Ост_П_ППР'!AU239*$G$10*$D$36</f>
        <v>0</v>
      </c>
      <c r="AV65" s="74">
        <f>'11_Ост_П_ППР'!AV239*$G$10*$D$36</f>
        <v>0</v>
      </c>
      <c r="AW65" s="74">
        <f>'11_Ост_П_ППР'!AW239*$G$10*$D$36</f>
        <v>0</v>
      </c>
      <c r="AX65" s="74">
        <f>'11_Ост_П_ППР'!AX239*$G$10*$D$36</f>
        <v>0</v>
      </c>
      <c r="AY65" s="74">
        <f>'11_Ост_П_ППР'!AY239*$G$10*$D$36</f>
        <v>0</v>
      </c>
      <c r="AZ65" s="74">
        <f>'11_Ост_П_ППР'!AZ239*$G$10*$D$36</f>
        <v>0</v>
      </c>
      <c r="BA65" s="74">
        <f>'11_Ост_П_ППР'!BA239*$G$10*$D$36</f>
        <v>0</v>
      </c>
      <c r="BB65" s="74">
        <f>'11_Ост_П_ППР'!BB239*$G$10*$D$36</f>
        <v>0</v>
      </c>
      <c r="BC65" s="74">
        <f>'11_Ост_П_ППР'!BC239*$G$10*$D$36</f>
        <v>0</v>
      </c>
      <c r="BD65" s="74">
        <f>'11_Ост_П_ППР'!BD239*$G$10*$D$36</f>
        <v>0</v>
      </c>
      <c r="BE65" s="74">
        <f>'11_Ост_П_ППР'!BE239*$G$10*$D$36</f>
        <v>0</v>
      </c>
      <c r="BF65" s="74">
        <f>'11_Ост_П_ППР'!BF239*$G$10*$D$36</f>
        <v>0</v>
      </c>
      <c r="BG65" s="74">
        <f>'11_Ост_П_ППР'!BG239*$G$10*$D$36</f>
        <v>0</v>
      </c>
      <c r="BH65" s="74">
        <f>'11_Ост_П_ППР'!BH239*$G$10*$D$36</f>
        <v>0</v>
      </c>
    </row>
    <row r="66" spans="2:60" s="6" customFormat="1" x14ac:dyDescent="0.2"/>
  </sheetData>
  <mergeCells count="36">
    <mergeCell ref="AS59:AV59"/>
    <mergeCell ref="AW59:AZ59"/>
    <mergeCell ref="B58:B61"/>
    <mergeCell ref="C58:C61"/>
    <mergeCell ref="D58:D60"/>
    <mergeCell ref="E58:BH58"/>
    <mergeCell ref="E59:H59"/>
    <mergeCell ref="I59:L59"/>
    <mergeCell ref="M59:P59"/>
    <mergeCell ref="Q59:T59"/>
    <mergeCell ref="U59:X59"/>
    <mergeCell ref="Y59:AB59"/>
    <mergeCell ref="BA59:BD59"/>
    <mergeCell ref="BE59:BH59"/>
    <mergeCell ref="AC59:AF59"/>
    <mergeCell ref="AG59:AJ59"/>
    <mergeCell ref="AK59:AN59"/>
    <mergeCell ref="AO59:AR59"/>
    <mergeCell ref="E38:E39"/>
    <mergeCell ref="F38:F39"/>
    <mergeCell ref="B48:B50"/>
    <mergeCell ref="C48:C50"/>
    <mergeCell ref="D48:D49"/>
    <mergeCell ref="E48:R48"/>
    <mergeCell ref="B28:B29"/>
    <mergeCell ref="C28:C29"/>
    <mergeCell ref="D28:D29"/>
    <mergeCell ref="B38:B39"/>
    <mergeCell ref="C38:C39"/>
    <mergeCell ref="D38:D39"/>
    <mergeCell ref="G8:G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BH109"/>
  <sheetViews>
    <sheetView topLeftCell="A4" zoomScale="80" zoomScaleNormal="80" workbookViewId="0">
      <selection activeCell="D10" sqref="D10"/>
    </sheetView>
  </sheetViews>
  <sheetFormatPr defaultColWidth="9.140625" defaultRowHeight="14.25" x14ac:dyDescent="0.2"/>
  <cols>
    <col min="1" max="1" width="7.140625" style="4" customWidth="1"/>
    <col min="2" max="2" width="7.42578125" style="4" customWidth="1"/>
    <col min="3" max="3" width="71.5703125" style="4" customWidth="1"/>
    <col min="4" max="4" width="19.140625" style="4" customWidth="1"/>
    <col min="5" max="5" width="15.85546875" style="4" customWidth="1"/>
    <col min="6" max="6" width="17.42578125" style="4" customWidth="1"/>
    <col min="7" max="8" width="16.28515625" style="4" customWidth="1"/>
    <col min="9" max="9" width="16.7109375" style="4" customWidth="1"/>
    <col min="10" max="10" width="17.42578125" style="4" customWidth="1"/>
    <col min="11" max="11" width="16.28515625" style="4" customWidth="1"/>
    <col min="12" max="12" width="18.28515625" style="4" customWidth="1"/>
    <col min="13" max="13" width="17" style="4" customWidth="1"/>
    <col min="14" max="14" width="17.140625" style="4" customWidth="1"/>
    <col min="15" max="15" width="18" style="4" customWidth="1"/>
    <col min="16" max="16" width="16.42578125" style="4" customWidth="1"/>
    <col min="17" max="17" width="16.7109375" style="4" customWidth="1"/>
    <col min="18" max="18" width="15.42578125" style="4" customWidth="1"/>
    <col min="19" max="19" width="17.7109375" style="4" customWidth="1"/>
    <col min="20" max="20" width="17" style="4" customWidth="1"/>
    <col min="21" max="48" width="15.42578125" style="4" customWidth="1"/>
    <col min="49" max="60" width="15.42578125" style="4" hidden="1" customWidth="1"/>
    <col min="61" max="74" width="12" style="4" customWidth="1"/>
    <col min="75" max="16384" width="9.140625" style="4"/>
  </cols>
  <sheetData>
    <row r="2" spans="2:5" ht="15" x14ac:dyDescent="0.25">
      <c r="B2" s="3" t="s">
        <v>505</v>
      </c>
    </row>
    <row r="4" spans="2:5" s="6" customFormat="1" ht="15" x14ac:dyDescent="0.25">
      <c r="B4" s="5" t="s">
        <v>44</v>
      </c>
    </row>
    <row r="5" spans="2:5" s="6" customFormat="1" x14ac:dyDescent="0.2"/>
    <row r="6" spans="2:5" s="6" customFormat="1" ht="45" x14ac:dyDescent="0.2">
      <c r="B6" s="128" t="s">
        <v>11</v>
      </c>
      <c r="C6" s="128" t="s">
        <v>85</v>
      </c>
      <c r="D6" s="128" t="s">
        <v>86</v>
      </c>
    </row>
    <row r="7" spans="2:5" s="6" customFormat="1" ht="34.5" customHeight="1" x14ac:dyDescent="0.2">
      <c r="B7" s="8" t="s">
        <v>87</v>
      </c>
      <c r="C7" s="9" t="s">
        <v>506</v>
      </c>
      <c r="D7" s="84">
        <v>28300</v>
      </c>
      <c r="E7" s="407"/>
    </row>
    <row r="8" spans="2:5" s="6" customFormat="1" ht="42.75" hidden="1" customHeight="1" x14ac:dyDescent="0.2">
      <c r="B8" s="8"/>
      <c r="C8" s="9"/>
      <c r="D8" s="84">
        <v>0</v>
      </c>
      <c r="E8" s="407"/>
    </row>
    <row r="9" spans="2:5" s="6" customFormat="1" ht="29.25" customHeight="1" x14ac:dyDescent="0.2">
      <c r="B9" s="8" t="s">
        <v>88</v>
      </c>
      <c r="C9" s="9" t="s">
        <v>507</v>
      </c>
      <c r="D9" s="84">
        <v>29200</v>
      </c>
      <c r="E9" s="407"/>
    </row>
    <row r="10" spans="2:5" s="6" customFormat="1" ht="42.75" x14ac:dyDescent="0.2">
      <c r="B10" s="8" t="s">
        <v>89</v>
      </c>
      <c r="C10" s="9" t="s">
        <v>508</v>
      </c>
      <c r="D10" s="296">
        <v>120000</v>
      </c>
      <c r="E10" s="407"/>
    </row>
    <row r="11" spans="2:5" s="6" customFormat="1" ht="45.75" hidden="1" customHeight="1" x14ac:dyDescent="0.2">
      <c r="B11" s="8"/>
      <c r="C11" s="9"/>
      <c r="D11" s="84">
        <v>0</v>
      </c>
    </row>
    <row r="12" spans="2:5" s="6" customFormat="1" ht="43.5" hidden="1" customHeight="1" x14ac:dyDescent="0.2">
      <c r="B12" s="8"/>
      <c r="C12" s="9"/>
      <c r="D12" s="84">
        <v>0</v>
      </c>
    </row>
    <row r="14" spans="2:5" s="6" customFormat="1" ht="15" x14ac:dyDescent="0.25">
      <c r="B14" s="5" t="s">
        <v>412</v>
      </c>
    </row>
    <row r="15" spans="2:5" s="6" customFormat="1" x14ac:dyDescent="0.2"/>
    <row r="16" spans="2:5" s="6" customFormat="1" ht="15" x14ac:dyDescent="0.25">
      <c r="B16" s="5" t="s">
        <v>374</v>
      </c>
    </row>
    <row r="17" spans="2:18" s="6" customFormat="1" x14ac:dyDescent="0.2"/>
    <row r="18" spans="2:18" s="6" customFormat="1" ht="19.5" customHeight="1" x14ac:dyDescent="0.2">
      <c r="B18" s="480" t="s">
        <v>11</v>
      </c>
      <c r="C18" s="480" t="s">
        <v>93</v>
      </c>
      <c r="D18" s="480" t="s">
        <v>83</v>
      </c>
      <c r="E18" s="480" t="s">
        <v>14</v>
      </c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</row>
    <row r="19" spans="2:18" s="6" customFormat="1" ht="24.75" customHeight="1" x14ac:dyDescent="0.2">
      <c r="B19" s="480"/>
      <c r="C19" s="480"/>
      <c r="D19" s="480"/>
      <c r="E19" s="130">
        <f>'11_Ост_П_ППР'!F67</f>
        <v>2018</v>
      </c>
      <c r="F19" s="130">
        <f>'11_Ост_П_ППР'!G67</f>
        <v>2019</v>
      </c>
      <c r="G19" s="130">
        <f>'11_Ост_П_ППР'!H67</f>
        <v>2020</v>
      </c>
      <c r="H19" s="130">
        <f>'11_Ост_П_ППР'!I67</f>
        <v>2021</v>
      </c>
      <c r="I19" s="130">
        <f>'11_Ост_П_ППР'!J67</f>
        <v>2022</v>
      </c>
      <c r="J19" s="130">
        <f>'11_Ост_П_ППР'!K67</f>
        <v>2023</v>
      </c>
      <c r="K19" s="130">
        <f>'11_Ост_П_ППР'!L67</f>
        <v>2024</v>
      </c>
      <c r="L19" s="130">
        <f>'11_Ост_П_ППР'!M67</f>
        <v>2025</v>
      </c>
      <c r="M19" s="130">
        <f>'11_Ост_П_ППР'!N67</f>
        <v>2026</v>
      </c>
      <c r="N19" s="130">
        <f>'11_Ост_П_ППР'!O67</f>
        <v>2027</v>
      </c>
      <c r="O19" s="130">
        <f>'11_Ост_П_ППР'!P67</f>
        <v>2028</v>
      </c>
      <c r="P19" s="130" t="str">
        <f>'11_Ост_П_ППР'!Q67</f>
        <v>-</v>
      </c>
      <c r="Q19" s="130" t="str">
        <f>'11_Ост_П_ППР'!R67</f>
        <v>-</v>
      </c>
      <c r="R19" s="130" t="str">
        <f>'11_Ост_П_ППР'!S67</f>
        <v>-</v>
      </c>
    </row>
    <row r="20" spans="2:18" s="6" customFormat="1" ht="15" x14ac:dyDescent="0.2">
      <c r="B20" s="480"/>
      <c r="C20" s="480"/>
      <c r="D20" s="128" t="s">
        <v>596</v>
      </c>
      <c r="E20" s="128" t="s">
        <v>60</v>
      </c>
      <c r="F20" s="128" t="s">
        <v>60</v>
      </c>
      <c r="G20" s="128" t="s">
        <v>60</v>
      </c>
      <c r="H20" s="128" t="s">
        <v>60</v>
      </c>
      <c r="I20" s="128" t="s">
        <v>60</v>
      </c>
      <c r="J20" s="128" t="s">
        <v>60</v>
      </c>
      <c r="K20" s="128" t="s">
        <v>60</v>
      </c>
      <c r="L20" s="128" t="s">
        <v>60</v>
      </c>
      <c r="M20" s="128" t="s">
        <v>60</v>
      </c>
      <c r="N20" s="128" t="s">
        <v>60</v>
      </c>
      <c r="O20" s="128" t="s">
        <v>60</v>
      </c>
      <c r="P20" s="128" t="s">
        <v>60</v>
      </c>
      <c r="Q20" s="128" t="s">
        <v>60</v>
      </c>
      <c r="R20" s="128" t="s">
        <v>60</v>
      </c>
    </row>
    <row r="21" spans="2:18" s="6" customFormat="1" ht="15" x14ac:dyDescent="0.25">
      <c r="B21" s="14" t="s">
        <v>47</v>
      </c>
      <c r="C21" s="15" t="s">
        <v>94</v>
      </c>
      <c r="D21" s="77">
        <f t="shared" ref="D21:D60" si="0">SUM(E21:R21)</f>
        <v>13385900</v>
      </c>
      <c r="E21" s="77">
        <f>E22+E28</f>
        <v>481100</v>
      </c>
      <c r="F21" s="77">
        <f t="shared" ref="F21:R21" si="1">F22+F28</f>
        <v>1358400</v>
      </c>
      <c r="G21" s="77">
        <f t="shared" si="1"/>
        <v>1358400</v>
      </c>
      <c r="H21" s="77">
        <f t="shared" si="1"/>
        <v>1358400</v>
      </c>
      <c r="I21" s="77">
        <f t="shared" si="1"/>
        <v>1358400</v>
      </c>
      <c r="J21" s="77">
        <f t="shared" si="1"/>
        <v>1358400</v>
      </c>
      <c r="K21" s="77">
        <f t="shared" si="1"/>
        <v>1358400</v>
      </c>
      <c r="L21" s="77">
        <f t="shared" si="1"/>
        <v>1358400</v>
      </c>
      <c r="M21" s="77">
        <f t="shared" si="1"/>
        <v>1358400</v>
      </c>
      <c r="N21" s="77">
        <f t="shared" si="1"/>
        <v>1358400</v>
      </c>
      <c r="O21" s="77">
        <f t="shared" si="1"/>
        <v>679200</v>
      </c>
      <c r="P21" s="77">
        <f t="shared" si="1"/>
        <v>0</v>
      </c>
      <c r="Q21" s="77">
        <f t="shared" si="1"/>
        <v>0</v>
      </c>
      <c r="R21" s="77">
        <f t="shared" si="1"/>
        <v>0</v>
      </c>
    </row>
    <row r="22" spans="2:18" s="6" customFormat="1" ht="15" x14ac:dyDescent="0.25">
      <c r="B22" s="11" t="s">
        <v>48</v>
      </c>
      <c r="C22" s="12" t="s">
        <v>439</v>
      </c>
      <c r="D22" s="74">
        <f>SUM(E22:R22)</f>
        <v>13385900</v>
      </c>
      <c r="E22" s="74">
        <f>SUM(E23:E27)</f>
        <v>481100</v>
      </c>
      <c r="F22" s="74">
        <f>SUM(F23:F27)</f>
        <v>1358400</v>
      </c>
      <c r="G22" s="74">
        <f t="shared" ref="G22:R22" si="2">SUM(G23:G27)</f>
        <v>1358400</v>
      </c>
      <c r="H22" s="74">
        <f t="shared" si="2"/>
        <v>1358400</v>
      </c>
      <c r="I22" s="74">
        <f t="shared" si="2"/>
        <v>1358400</v>
      </c>
      <c r="J22" s="74">
        <f t="shared" si="2"/>
        <v>1358400</v>
      </c>
      <c r="K22" s="74">
        <f t="shared" si="2"/>
        <v>1358400</v>
      </c>
      <c r="L22" s="74">
        <f t="shared" si="2"/>
        <v>1358400</v>
      </c>
      <c r="M22" s="74">
        <f t="shared" si="2"/>
        <v>1358400</v>
      </c>
      <c r="N22" s="74">
        <f t="shared" si="2"/>
        <v>1358400</v>
      </c>
      <c r="O22" s="74">
        <f t="shared" si="2"/>
        <v>679200</v>
      </c>
      <c r="P22" s="74">
        <f t="shared" si="2"/>
        <v>0</v>
      </c>
      <c r="Q22" s="74">
        <f t="shared" si="2"/>
        <v>0</v>
      </c>
      <c r="R22" s="74">
        <f t="shared" si="2"/>
        <v>0</v>
      </c>
    </row>
    <row r="23" spans="2:18" s="6" customFormat="1" hidden="1" x14ac:dyDescent="0.2">
      <c r="B23" s="13"/>
      <c r="C23" s="13"/>
      <c r="D23" s="74">
        <f>SUM(E23:R23)</f>
        <v>0</v>
      </c>
      <c r="E23" s="74">
        <f>SUM(E71:H71)</f>
        <v>0</v>
      </c>
      <c r="F23" s="74">
        <f>SUM(I71:L71)</f>
        <v>0</v>
      </c>
      <c r="G23" s="74">
        <f>SUM(M71:P71)</f>
        <v>0</v>
      </c>
      <c r="H23" s="74">
        <f>SUM(Q71:T71)</f>
        <v>0</v>
      </c>
      <c r="I23" s="74">
        <f>SUM(U71:X71)</f>
        <v>0</v>
      </c>
      <c r="J23" s="74">
        <f>SUM(Y71:AB71)</f>
        <v>0</v>
      </c>
      <c r="K23" s="74">
        <f>SUM(AC71:AF71)</f>
        <v>0</v>
      </c>
      <c r="L23" s="74">
        <f>SUM(AG71:AJ71)</f>
        <v>0</v>
      </c>
      <c r="M23" s="74">
        <f>SUM(AK71:AN71)</f>
        <v>0</v>
      </c>
      <c r="N23" s="74">
        <f>SUM(AO71:AR71)</f>
        <v>0</v>
      </c>
      <c r="O23" s="74">
        <f>SUM(AS71:AV71)</f>
        <v>0</v>
      </c>
      <c r="P23" s="74">
        <f>SUM(AW71:AZ71)</f>
        <v>0</v>
      </c>
      <c r="Q23" s="74">
        <f>SUM(BA71:BD71)</f>
        <v>0</v>
      </c>
      <c r="R23" s="74">
        <f>SUM(BE71:BH71)</f>
        <v>0</v>
      </c>
    </row>
    <row r="24" spans="2:18" s="6" customFormat="1" hidden="1" x14ac:dyDescent="0.2">
      <c r="B24" s="13"/>
      <c r="C24" s="13"/>
      <c r="D24" s="74">
        <f t="shared" ref="D24:D26" si="3">SUM(E24:R24)</f>
        <v>0</v>
      </c>
      <c r="E24" s="74">
        <f t="shared" ref="E24:E28" si="4">SUM(E72:H72)</f>
        <v>0</v>
      </c>
      <c r="F24" s="74">
        <f t="shared" ref="F24:F28" si="5">SUM(I72:L72)</f>
        <v>0</v>
      </c>
      <c r="G24" s="74">
        <f t="shared" ref="G24:G28" si="6">SUM(M72:P72)</f>
        <v>0</v>
      </c>
      <c r="H24" s="74">
        <f t="shared" ref="H24:H28" si="7">SUM(Q72:T72)</f>
        <v>0</v>
      </c>
      <c r="I24" s="74">
        <f t="shared" ref="I24:I28" si="8">SUM(U72:X72)</f>
        <v>0</v>
      </c>
      <c r="J24" s="74">
        <f t="shared" ref="J24:J28" si="9">SUM(Y72:AB72)</f>
        <v>0</v>
      </c>
      <c r="K24" s="74">
        <f t="shared" ref="K24:K28" si="10">SUM(AC72:AF72)</f>
        <v>0</v>
      </c>
      <c r="L24" s="74">
        <f t="shared" ref="L24:L26" si="11">SUM(AG72:AJ72)</f>
        <v>0</v>
      </c>
      <c r="M24" s="74">
        <f t="shared" ref="M24:M28" si="12">SUM(AK72:AN72)</f>
        <v>0</v>
      </c>
      <c r="N24" s="74">
        <f t="shared" ref="N24:N28" si="13">SUM(AO72:AR72)</f>
        <v>0</v>
      </c>
      <c r="O24" s="74">
        <f t="shared" ref="O24:O28" si="14">SUM(AS72:AV72)</f>
        <v>0</v>
      </c>
      <c r="P24" s="74">
        <f t="shared" ref="P24:P28" si="15">SUM(AW72:AZ72)</f>
        <v>0</v>
      </c>
      <c r="Q24" s="74">
        <f t="shared" ref="Q24:Q28" si="16">SUM(BA72:BD72)</f>
        <v>0</v>
      </c>
      <c r="R24" s="74">
        <f t="shared" ref="R24:R28" si="17">SUM(BE72:BH72)</f>
        <v>0</v>
      </c>
    </row>
    <row r="25" spans="2:18" s="6" customFormat="1" hidden="1" x14ac:dyDescent="0.2">
      <c r="B25" s="13"/>
      <c r="C25" s="13"/>
      <c r="D25" s="74">
        <f t="shared" si="3"/>
        <v>0</v>
      </c>
      <c r="E25" s="74">
        <f t="shared" si="4"/>
        <v>0</v>
      </c>
      <c r="F25" s="74">
        <f t="shared" si="5"/>
        <v>0</v>
      </c>
      <c r="G25" s="74">
        <f t="shared" si="6"/>
        <v>0</v>
      </c>
      <c r="H25" s="74">
        <f t="shared" si="7"/>
        <v>0</v>
      </c>
      <c r="I25" s="74">
        <f t="shared" si="8"/>
        <v>0</v>
      </c>
      <c r="J25" s="74">
        <f t="shared" si="9"/>
        <v>0</v>
      </c>
      <c r="K25" s="74">
        <f t="shared" si="10"/>
        <v>0</v>
      </c>
      <c r="L25" s="74">
        <f t="shared" si="11"/>
        <v>0</v>
      </c>
      <c r="M25" s="74">
        <f t="shared" si="12"/>
        <v>0</v>
      </c>
      <c r="N25" s="74">
        <f t="shared" si="13"/>
        <v>0</v>
      </c>
      <c r="O25" s="74">
        <f t="shared" si="14"/>
        <v>0</v>
      </c>
      <c r="P25" s="74">
        <f t="shared" si="15"/>
        <v>0</v>
      </c>
      <c r="Q25" s="74">
        <f t="shared" si="16"/>
        <v>0</v>
      </c>
      <c r="R25" s="74">
        <f t="shared" si="17"/>
        <v>0</v>
      </c>
    </row>
    <row r="26" spans="2:18" s="6" customFormat="1" hidden="1" x14ac:dyDescent="0.2">
      <c r="B26" s="13"/>
      <c r="C26" s="13"/>
      <c r="D26" s="74">
        <f t="shared" si="3"/>
        <v>0</v>
      </c>
      <c r="E26" s="74">
        <f t="shared" si="4"/>
        <v>0</v>
      </c>
      <c r="F26" s="74">
        <f t="shared" si="5"/>
        <v>0</v>
      </c>
      <c r="G26" s="74">
        <f t="shared" si="6"/>
        <v>0</v>
      </c>
      <c r="H26" s="74">
        <f t="shared" si="7"/>
        <v>0</v>
      </c>
      <c r="I26" s="74">
        <f t="shared" si="8"/>
        <v>0</v>
      </c>
      <c r="J26" s="74">
        <f t="shared" si="9"/>
        <v>0</v>
      </c>
      <c r="K26" s="74">
        <f t="shared" si="10"/>
        <v>0</v>
      </c>
      <c r="L26" s="74">
        <f t="shared" si="11"/>
        <v>0</v>
      </c>
      <c r="M26" s="74">
        <f t="shared" si="12"/>
        <v>0</v>
      </c>
      <c r="N26" s="74">
        <f t="shared" si="13"/>
        <v>0</v>
      </c>
      <c r="O26" s="74">
        <f t="shared" si="14"/>
        <v>0</v>
      </c>
      <c r="P26" s="74">
        <f t="shared" si="15"/>
        <v>0</v>
      </c>
      <c r="Q26" s="74">
        <f t="shared" si="16"/>
        <v>0</v>
      </c>
      <c r="R26" s="74">
        <f t="shared" si="17"/>
        <v>0</v>
      </c>
    </row>
    <row r="27" spans="2:18" s="6" customFormat="1" x14ac:dyDescent="0.2">
      <c r="B27" s="13" t="s">
        <v>17</v>
      </c>
      <c r="C27" s="13" t="s">
        <v>446</v>
      </c>
      <c r="D27" s="74">
        <f>SUM(E27:R27)</f>
        <v>13385900</v>
      </c>
      <c r="E27" s="74">
        <f>SUM(E75:H75)</f>
        <v>481100</v>
      </c>
      <c r="F27" s="74">
        <f t="shared" si="5"/>
        <v>1358400</v>
      </c>
      <c r="G27" s="74">
        <f t="shared" si="6"/>
        <v>1358400</v>
      </c>
      <c r="H27" s="74">
        <f t="shared" si="7"/>
        <v>1358400</v>
      </c>
      <c r="I27" s="74">
        <f t="shared" si="8"/>
        <v>1358400</v>
      </c>
      <c r="J27" s="74">
        <f t="shared" si="9"/>
        <v>1358400</v>
      </c>
      <c r="K27" s="74">
        <f t="shared" si="10"/>
        <v>1358400</v>
      </c>
      <c r="L27" s="74">
        <f>SUM(AG75:AJ75)</f>
        <v>1358400</v>
      </c>
      <c r="M27" s="74">
        <f t="shared" si="12"/>
        <v>1358400</v>
      </c>
      <c r="N27" s="74">
        <f t="shared" si="13"/>
        <v>1358400</v>
      </c>
      <c r="O27" s="74">
        <f t="shared" si="14"/>
        <v>679200</v>
      </c>
      <c r="P27" s="74">
        <f t="shared" si="15"/>
        <v>0</v>
      </c>
      <c r="Q27" s="74">
        <f t="shared" si="16"/>
        <v>0</v>
      </c>
      <c r="R27" s="74">
        <f t="shared" si="17"/>
        <v>0</v>
      </c>
    </row>
    <row r="28" spans="2:18" s="6" customFormat="1" ht="15" hidden="1" x14ac:dyDescent="0.25">
      <c r="B28" s="11"/>
      <c r="C28" s="12"/>
      <c r="D28" s="74">
        <f t="shared" si="0"/>
        <v>0</v>
      </c>
      <c r="E28" s="74">
        <f t="shared" si="4"/>
        <v>0</v>
      </c>
      <c r="F28" s="74">
        <f t="shared" si="5"/>
        <v>0</v>
      </c>
      <c r="G28" s="74">
        <f t="shared" si="6"/>
        <v>0</v>
      </c>
      <c r="H28" s="74">
        <f t="shared" si="7"/>
        <v>0</v>
      </c>
      <c r="I28" s="74">
        <f t="shared" si="8"/>
        <v>0</v>
      </c>
      <c r="J28" s="74">
        <f t="shared" si="9"/>
        <v>0</v>
      </c>
      <c r="K28" s="74">
        <f t="shared" si="10"/>
        <v>0</v>
      </c>
      <c r="L28" s="74">
        <f>SUM(AG76:AJ76)</f>
        <v>0</v>
      </c>
      <c r="M28" s="74">
        <f t="shared" si="12"/>
        <v>0</v>
      </c>
      <c r="N28" s="74">
        <f t="shared" si="13"/>
        <v>0</v>
      </c>
      <c r="O28" s="74">
        <f t="shared" si="14"/>
        <v>0</v>
      </c>
      <c r="P28" s="74">
        <f t="shared" si="15"/>
        <v>0</v>
      </c>
      <c r="Q28" s="74">
        <f t="shared" si="16"/>
        <v>0</v>
      </c>
      <c r="R28" s="74">
        <f t="shared" si="17"/>
        <v>0</v>
      </c>
    </row>
    <row r="29" spans="2:18" s="6" customFormat="1" ht="15" x14ac:dyDescent="0.25">
      <c r="B29" s="14" t="s">
        <v>52</v>
      </c>
      <c r="C29" s="15" t="s">
        <v>95</v>
      </c>
      <c r="D29" s="77">
        <f>SUM(E29:R29)</f>
        <v>13811600</v>
      </c>
      <c r="E29" s="77">
        <f>E30+E36</f>
        <v>496400</v>
      </c>
      <c r="F29" s="77">
        <f t="shared" ref="F29:R29" si="18">F30+F36</f>
        <v>1401600</v>
      </c>
      <c r="G29" s="77">
        <f t="shared" si="18"/>
        <v>1401600</v>
      </c>
      <c r="H29" s="77">
        <f t="shared" si="18"/>
        <v>1401600</v>
      </c>
      <c r="I29" s="77">
        <f t="shared" si="18"/>
        <v>1401600</v>
      </c>
      <c r="J29" s="77">
        <f t="shared" si="18"/>
        <v>1401600</v>
      </c>
      <c r="K29" s="77">
        <f t="shared" si="18"/>
        <v>1401600</v>
      </c>
      <c r="L29" s="77">
        <f t="shared" si="18"/>
        <v>1401600</v>
      </c>
      <c r="M29" s="77">
        <f t="shared" si="18"/>
        <v>1401600</v>
      </c>
      <c r="N29" s="77">
        <f t="shared" si="18"/>
        <v>1401600</v>
      </c>
      <c r="O29" s="77">
        <f t="shared" si="18"/>
        <v>700800</v>
      </c>
      <c r="P29" s="77">
        <f t="shared" si="18"/>
        <v>0</v>
      </c>
      <c r="Q29" s="77">
        <f t="shared" si="18"/>
        <v>0</v>
      </c>
      <c r="R29" s="77">
        <f t="shared" si="18"/>
        <v>0</v>
      </c>
    </row>
    <row r="30" spans="2:18" s="6" customFormat="1" ht="15" x14ac:dyDescent="0.25">
      <c r="B30" s="11" t="s">
        <v>53</v>
      </c>
      <c r="C30" s="12" t="s">
        <v>439</v>
      </c>
      <c r="D30" s="81">
        <f>SUM(E30:R30)</f>
        <v>13811600</v>
      </c>
      <c r="E30" s="74">
        <f>SUM(E31:E35)</f>
        <v>496400</v>
      </c>
      <c r="F30" s="74">
        <f t="shared" ref="F30:R30" si="19">SUM(F31:F35)</f>
        <v>1401600</v>
      </c>
      <c r="G30" s="74">
        <f t="shared" si="19"/>
        <v>1401600</v>
      </c>
      <c r="H30" s="74">
        <f t="shared" si="19"/>
        <v>1401600</v>
      </c>
      <c r="I30" s="74">
        <f t="shared" si="19"/>
        <v>1401600</v>
      </c>
      <c r="J30" s="74">
        <f t="shared" si="19"/>
        <v>1401600</v>
      </c>
      <c r="K30" s="74">
        <f t="shared" si="19"/>
        <v>1401600</v>
      </c>
      <c r="L30" s="74">
        <f t="shared" si="19"/>
        <v>1401600</v>
      </c>
      <c r="M30" s="74">
        <f t="shared" si="19"/>
        <v>1401600</v>
      </c>
      <c r="N30" s="74">
        <f t="shared" si="19"/>
        <v>1401600</v>
      </c>
      <c r="O30" s="74">
        <f t="shared" si="19"/>
        <v>700800</v>
      </c>
      <c r="P30" s="74">
        <f t="shared" si="19"/>
        <v>0</v>
      </c>
      <c r="Q30" s="74">
        <f t="shared" si="19"/>
        <v>0</v>
      </c>
      <c r="R30" s="74">
        <f t="shared" si="19"/>
        <v>0</v>
      </c>
    </row>
    <row r="31" spans="2:18" s="6" customFormat="1" x14ac:dyDescent="0.2">
      <c r="B31" s="13" t="s">
        <v>28</v>
      </c>
      <c r="C31" s="13" t="s">
        <v>446</v>
      </c>
      <c r="D31" s="74">
        <f>SUM(E31:R31)</f>
        <v>13811600</v>
      </c>
      <c r="E31" s="74">
        <f>SUM(E79:H79)</f>
        <v>496400</v>
      </c>
      <c r="F31" s="74">
        <f>SUM(I79:L79)</f>
        <v>1401600</v>
      </c>
      <c r="G31" s="74">
        <f>SUM(M79:P79)</f>
        <v>1401600</v>
      </c>
      <c r="H31" s="74">
        <f>SUM(Q79:T79)</f>
        <v>1401600</v>
      </c>
      <c r="I31" s="74">
        <f>SUM(U79:X79)</f>
        <v>1401600</v>
      </c>
      <c r="J31" s="74">
        <f>SUM(Y79:AB79)</f>
        <v>1401600</v>
      </c>
      <c r="K31" s="74">
        <f>SUM(AC79:AF79)</f>
        <v>1401600</v>
      </c>
      <c r="L31" s="74">
        <f>SUM(AG79:AJ79)</f>
        <v>1401600</v>
      </c>
      <c r="M31" s="74">
        <f t="shared" ref="M31:M34" si="20">SUM(AK79:AN79)</f>
        <v>1401600</v>
      </c>
      <c r="N31" s="74">
        <f t="shared" ref="N31:N34" si="21">SUM(AO79:AR79)</f>
        <v>1401600</v>
      </c>
      <c r="O31" s="74">
        <f t="shared" ref="O31:O34" si="22">SUM(AS79:AV79)</f>
        <v>700800</v>
      </c>
      <c r="P31" s="74">
        <f t="shared" ref="P31:P34" si="23">SUM(AW79:AZ79)</f>
        <v>0</v>
      </c>
      <c r="Q31" s="74">
        <f t="shared" ref="Q31:Q34" si="24">SUM(BA79:BD79)</f>
        <v>0</v>
      </c>
      <c r="R31" s="74">
        <f t="shared" ref="R31:R34" si="25">SUM(BE79:BH79)</f>
        <v>0</v>
      </c>
    </row>
    <row r="32" spans="2:18" s="6" customFormat="1" hidden="1" x14ac:dyDescent="0.2">
      <c r="B32" s="13"/>
      <c r="C32" s="13"/>
      <c r="D32" s="74">
        <f t="shared" si="0"/>
        <v>0</v>
      </c>
      <c r="E32" s="74">
        <f t="shared" ref="E32:E35" si="26">SUM(E80:H80)</f>
        <v>0</v>
      </c>
      <c r="F32" s="74">
        <f t="shared" ref="F32:F36" si="27">SUM(I80:L80)</f>
        <v>0</v>
      </c>
      <c r="G32" s="74">
        <f t="shared" ref="G32:G36" si="28">SUM(M80:P80)</f>
        <v>0</v>
      </c>
      <c r="H32" s="74">
        <f t="shared" ref="H32:H36" si="29">SUM(Q80:T80)</f>
        <v>0</v>
      </c>
      <c r="I32" s="74">
        <f t="shared" ref="I32:I36" si="30">SUM(U80:X80)</f>
        <v>0</v>
      </c>
      <c r="J32" s="74">
        <f t="shared" ref="J32:J36" si="31">SUM(Y80:AB80)</f>
        <v>0</v>
      </c>
      <c r="K32" s="74">
        <f t="shared" ref="K32:K36" si="32">SUM(AC80:AF80)</f>
        <v>0</v>
      </c>
      <c r="L32" s="74">
        <f t="shared" ref="L32:L34" si="33">SUM(AG80:AJ80)</f>
        <v>0</v>
      </c>
      <c r="M32" s="74">
        <f t="shared" si="20"/>
        <v>0</v>
      </c>
      <c r="N32" s="74">
        <f t="shared" si="21"/>
        <v>0</v>
      </c>
      <c r="O32" s="74">
        <f t="shared" si="22"/>
        <v>0</v>
      </c>
      <c r="P32" s="74">
        <f t="shared" si="23"/>
        <v>0</v>
      </c>
      <c r="Q32" s="74">
        <f t="shared" si="24"/>
        <v>0</v>
      </c>
      <c r="R32" s="74">
        <f t="shared" si="25"/>
        <v>0</v>
      </c>
    </row>
    <row r="33" spans="2:18" s="6" customFormat="1" hidden="1" x14ac:dyDescent="0.2">
      <c r="B33" s="13"/>
      <c r="C33" s="13"/>
      <c r="D33" s="74">
        <f t="shared" si="0"/>
        <v>0</v>
      </c>
      <c r="E33" s="74">
        <f t="shared" si="26"/>
        <v>0</v>
      </c>
      <c r="F33" s="74">
        <f t="shared" si="27"/>
        <v>0</v>
      </c>
      <c r="G33" s="74">
        <f t="shared" si="28"/>
        <v>0</v>
      </c>
      <c r="H33" s="74">
        <f t="shared" si="29"/>
        <v>0</v>
      </c>
      <c r="I33" s="74">
        <f t="shared" si="30"/>
        <v>0</v>
      </c>
      <c r="J33" s="74">
        <f t="shared" si="31"/>
        <v>0</v>
      </c>
      <c r="K33" s="74">
        <f t="shared" si="32"/>
        <v>0</v>
      </c>
      <c r="L33" s="74">
        <f t="shared" si="33"/>
        <v>0</v>
      </c>
      <c r="M33" s="74">
        <f t="shared" si="20"/>
        <v>0</v>
      </c>
      <c r="N33" s="74">
        <f t="shared" si="21"/>
        <v>0</v>
      </c>
      <c r="O33" s="74">
        <f t="shared" si="22"/>
        <v>0</v>
      </c>
      <c r="P33" s="74">
        <f t="shared" si="23"/>
        <v>0</v>
      </c>
      <c r="Q33" s="74">
        <f t="shared" si="24"/>
        <v>0</v>
      </c>
      <c r="R33" s="74">
        <f t="shared" si="25"/>
        <v>0</v>
      </c>
    </row>
    <row r="34" spans="2:18" s="6" customFormat="1" hidden="1" x14ac:dyDescent="0.2">
      <c r="B34" s="13"/>
      <c r="C34" s="13"/>
      <c r="D34" s="74">
        <f t="shared" si="0"/>
        <v>0</v>
      </c>
      <c r="E34" s="74">
        <f t="shared" si="26"/>
        <v>0</v>
      </c>
      <c r="F34" s="74">
        <f t="shared" si="27"/>
        <v>0</v>
      </c>
      <c r="G34" s="74">
        <f t="shared" si="28"/>
        <v>0</v>
      </c>
      <c r="H34" s="74">
        <f t="shared" si="29"/>
        <v>0</v>
      </c>
      <c r="I34" s="74">
        <f t="shared" si="30"/>
        <v>0</v>
      </c>
      <c r="J34" s="74">
        <f t="shared" si="31"/>
        <v>0</v>
      </c>
      <c r="K34" s="74">
        <f t="shared" si="32"/>
        <v>0</v>
      </c>
      <c r="L34" s="74">
        <f t="shared" si="33"/>
        <v>0</v>
      </c>
      <c r="M34" s="74">
        <f t="shared" si="20"/>
        <v>0</v>
      </c>
      <c r="N34" s="74">
        <f t="shared" si="21"/>
        <v>0</v>
      </c>
      <c r="O34" s="74">
        <f t="shared" si="22"/>
        <v>0</v>
      </c>
      <c r="P34" s="74">
        <f t="shared" si="23"/>
        <v>0</v>
      </c>
      <c r="Q34" s="74">
        <f t="shared" si="24"/>
        <v>0</v>
      </c>
      <c r="R34" s="74">
        <f t="shared" si="25"/>
        <v>0</v>
      </c>
    </row>
    <row r="35" spans="2:18" s="6" customFormat="1" hidden="1" x14ac:dyDescent="0.2">
      <c r="B35" s="13"/>
      <c r="C35" s="13"/>
      <c r="D35" s="74">
        <f t="shared" si="0"/>
        <v>0</v>
      </c>
      <c r="E35" s="74">
        <f t="shared" si="26"/>
        <v>0</v>
      </c>
      <c r="F35" s="74">
        <f t="shared" si="27"/>
        <v>0</v>
      </c>
      <c r="G35" s="74">
        <f t="shared" si="28"/>
        <v>0</v>
      </c>
      <c r="H35" s="74">
        <f t="shared" si="29"/>
        <v>0</v>
      </c>
      <c r="I35" s="74">
        <f t="shared" si="30"/>
        <v>0</v>
      </c>
      <c r="J35" s="74">
        <f t="shared" si="31"/>
        <v>0</v>
      </c>
      <c r="K35" s="74">
        <f t="shared" si="32"/>
        <v>0</v>
      </c>
      <c r="L35" s="74">
        <f>SUM(AG83:AJ83)</f>
        <v>0</v>
      </c>
      <c r="M35" s="74">
        <f>SUM(AK83:AN83)</f>
        <v>0</v>
      </c>
      <c r="N35" s="74">
        <f>SUM(AO83:AR83)</f>
        <v>0</v>
      </c>
      <c r="O35" s="74">
        <f>SUM(AS83:AV83)</f>
        <v>0</v>
      </c>
      <c r="P35" s="74">
        <f>SUM(AW83:AZ83)</f>
        <v>0</v>
      </c>
      <c r="Q35" s="74">
        <f>SUM(BA83:BD83)</f>
        <v>0</v>
      </c>
      <c r="R35" s="74">
        <f>SUM(BE83:BH83)</f>
        <v>0</v>
      </c>
    </row>
    <row r="36" spans="2:18" s="6" customFormat="1" ht="15" hidden="1" x14ac:dyDescent="0.25">
      <c r="B36" s="11"/>
      <c r="C36" s="12"/>
      <c r="D36" s="74">
        <f>SUM(E36:R36)</f>
        <v>0</v>
      </c>
      <c r="E36" s="74">
        <f>SUM(E84:H84)</f>
        <v>0</v>
      </c>
      <c r="F36" s="74">
        <f t="shared" si="27"/>
        <v>0</v>
      </c>
      <c r="G36" s="74">
        <f t="shared" si="28"/>
        <v>0</v>
      </c>
      <c r="H36" s="74">
        <f t="shared" si="29"/>
        <v>0</v>
      </c>
      <c r="I36" s="74">
        <f t="shared" si="30"/>
        <v>0</v>
      </c>
      <c r="J36" s="74">
        <f t="shared" si="31"/>
        <v>0</v>
      </c>
      <c r="K36" s="74">
        <f t="shared" si="32"/>
        <v>0</v>
      </c>
      <c r="L36" s="74">
        <f>SUM(AG84:AJ84)</f>
        <v>0</v>
      </c>
      <c r="M36" s="74">
        <f>SUM(AK84:AN84)</f>
        <v>0</v>
      </c>
      <c r="N36" s="74">
        <f>SUM(AO84:AR84)</f>
        <v>0</v>
      </c>
      <c r="O36" s="74">
        <f>SUM(AS84:AV84)</f>
        <v>0</v>
      </c>
      <c r="P36" s="74">
        <f>SUM(AW84:AZ84)</f>
        <v>0</v>
      </c>
      <c r="Q36" s="74">
        <f>SUM(BA84:BD84)</f>
        <v>0</v>
      </c>
      <c r="R36" s="74">
        <f>SUM(BE84:BH84)</f>
        <v>0</v>
      </c>
    </row>
    <row r="37" spans="2:18" s="6" customFormat="1" ht="15" x14ac:dyDescent="0.25">
      <c r="B37" s="14">
        <v>3</v>
      </c>
      <c r="C37" s="15" t="s">
        <v>421</v>
      </c>
      <c r="D37" s="77">
        <f>SUM(E37:O37)</f>
        <v>56760000</v>
      </c>
      <c r="E37" s="77">
        <f>E38+E44</f>
        <v>2040000</v>
      </c>
      <c r="F37" s="77">
        <f t="shared" ref="F37:R37" si="34">F38+F44</f>
        <v>5760000</v>
      </c>
      <c r="G37" s="77">
        <f t="shared" si="34"/>
        <v>5760000</v>
      </c>
      <c r="H37" s="77">
        <f t="shared" si="34"/>
        <v>5760000</v>
      </c>
      <c r="I37" s="77">
        <f t="shared" si="34"/>
        <v>5760000</v>
      </c>
      <c r="J37" s="77">
        <f t="shared" si="34"/>
        <v>5760000</v>
      </c>
      <c r="K37" s="77">
        <f t="shared" si="34"/>
        <v>5760000</v>
      </c>
      <c r="L37" s="77">
        <f t="shared" si="34"/>
        <v>5760000</v>
      </c>
      <c r="M37" s="77">
        <f t="shared" si="34"/>
        <v>5760000</v>
      </c>
      <c r="N37" s="77">
        <f t="shared" si="34"/>
        <v>5760000</v>
      </c>
      <c r="O37" s="77">
        <f t="shared" si="34"/>
        <v>2880000</v>
      </c>
      <c r="P37" s="77">
        <f t="shared" si="34"/>
        <v>0</v>
      </c>
      <c r="Q37" s="77">
        <f t="shared" si="34"/>
        <v>0</v>
      </c>
      <c r="R37" s="77">
        <f t="shared" si="34"/>
        <v>0</v>
      </c>
    </row>
    <row r="38" spans="2:18" s="6" customFormat="1" ht="15" x14ac:dyDescent="0.25">
      <c r="B38" s="11" t="s">
        <v>419</v>
      </c>
      <c r="C38" s="12" t="s">
        <v>439</v>
      </c>
      <c r="D38" s="81">
        <f>SUM(E38:O38)</f>
        <v>56760000</v>
      </c>
      <c r="E38" s="74">
        <f>SUM(E39:E43)</f>
        <v>2040000</v>
      </c>
      <c r="F38" s="74">
        <f t="shared" ref="F38:R38" si="35">SUM(F39:F43)</f>
        <v>5760000</v>
      </c>
      <c r="G38" s="74">
        <f t="shared" si="35"/>
        <v>5760000</v>
      </c>
      <c r="H38" s="74">
        <f t="shared" si="35"/>
        <v>5760000</v>
      </c>
      <c r="I38" s="74">
        <f t="shared" si="35"/>
        <v>5760000</v>
      </c>
      <c r="J38" s="74">
        <f t="shared" si="35"/>
        <v>5760000</v>
      </c>
      <c r="K38" s="74">
        <f t="shared" si="35"/>
        <v>5760000</v>
      </c>
      <c r="L38" s="74">
        <f t="shared" si="35"/>
        <v>5760000</v>
      </c>
      <c r="M38" s="74">
        <f t="shared" si="35"/>
        <v>5760000</v>
      </c>
      <c r="N38" s="74">
        <f t="shared" si="35"/>
        <v>5760000</v>
      </c>
      <c r="O38" s="74">
        <f t="shared" si="35"/>
        <v>2880000</v>
      </c>
      <c r="P38" s="74">
        <f t="shared" si="35"/>
        <v>0</v>
      </c>
      <c r="Q38" s="74">
        <f t="shared" si="35"/>
        <v>0</v>
      </c>
      <c r="R38" s="74">
        <f t="shared" si="35"/>
        <v>0</v>
      </c>
    </row>
    <row r="39" spans="2:18" s="6" customFormat="1" ht="15" x14ac:dyDescent="0.25">
      <c r="B39" s="44" t="s">
        <v>420</v>
      </c>
      <c r="C39" s="13" t="s">
        <v>446</v>
      </c>
      <c r="D39" s="81">
        <f>SUM(E39:O39)</f>
        <v>56760000</v>
      </c>
      <c r="E39" s="74">
        <f>SUM(E87:H87)</f>
        <v>2040000</v>
      </c>
      <c r="F39" s="74">
        <f>SUM(I87:L87)</f>
        <v>5760000</v>
      </c>
      <c r="G39" s="74">
        <f>SUM(M87:P87)</f>
        <v>5760000</v>
      </c>
      <c r="H39" s="74">
        <f>SUM(Q87:T87)</f>
        <v>5760000</v>
      </c>
      <c r="I39" s="74">
        <f>SUM(U87:X87)</f>
        <v>5760000</v>
      </c>
      <c r="J39" s="74">
        <f>SUM(Y87:AB87)</f>
        <v>5760000</v>
      </c>
      <c r="K39" s="74">
        <f>SUM(AC87:AF87)</f>
        <v>5760000</v>
      </c>
      <c r="L39" s="74">
        <f>SUM(AG87:AJ87)</f>
        <v>5760000</v>
      </c>
      <c r="M39" s="74">
        <f t="shared" ref="M39:M42" si="36">SUM(AK87:AN87)</f>
        <v>5760000</v>
      </c>
      <c r="N39" s="74">
        <f t="shared" ref="N39:N42" si="37">SUM(AO87:AR87)</f>
        <v>5760000</v>
      </c>
      <c r="O39" s="74">
        <f t="shared" ref="O39:O42" si="38">SUM(AS87:AV87)</f>
        <v>2880000</v>
      </c>
      <c r="P39" s="74">
        <f t="shared" ref="P39:P42" si="39">SUM(AW87:AZ87)</f>
        <v>0</v>
      </c>
      <c r="Q39" s="74">
        <f t="shared" ref="Q39:Q42" si="40">SUM(BA87:BD87)</f>
        <v>0</v>
      </c>
      <c r="R39" s="74">
        <f t="shared" ref="R39:R42" si="41">SUM(BE87:BH87)</f>
        <v>0</v>
      </c>
    </row>
    <row r="40" spans="2:18" s="6" customFormat="1" hidden="1" x14ac:dyDescent="0.2">
      <c r="B40" s="13"/>
      <c r="C40" s="13"/>
      <c r="D40" s="74">
        <f t="shared" si="0"/>
        <v>0</v>
      </c>
      <c r="E40" s="74">
        <f t="shared" ref="E40:E44" si="42">SUM(E88:H88)</f>
        <v>0</v>
      </c>
      <c r="F40" s="74">
        <f t="shared" ref="F40:F44" si="43">SUM(I88:L88)</f>
        <v>0</v>
      </c>
      <c r="G40" s="74">
        <f t="shared" ref="G40:G44" si="44">SUM(M88:P88)</f>
        <v>0</v>
      </c>
      <c r="H40" s="74">
        <f t="shared" ref="H40:H44" si="45">SUM(Q88:T88)</f>
        <v>0</v>
      </c>
      <c r="I40" s="74">
        <f t="shared" ref="I40:I44" si="46">SUM(U88:X88)</f>
        <v>0</v>
      </c>
      <c r="J40" s="74">
        <f t="shared" ref="J40:J44" si="47">SUM(Y88:AB88)</f>
        <v>0</v>
      </c>
      <c r="K40" s="74">
        <f t="shared" ref="K40:K44" si="48">SUM(AC88:AF88)</f>
        <v>0</v>
      </c>
      <c r="L40" s="74">
        <f t="shared" ref="L40:L42" si="49">SUM(AG88:AJ88)</f>
        <v>0</v>
      </c>
      <c r="M40" s="74">
        <f t="shared" si="36"/>
        <v>0</v>
      </c>
      <c r="N40" s="74">
        <f t="shared" si="37"/>
        <v>0</v>
      </c>
      <c r="O40" s="74">
        <f t="shared" si="38"/>
        <v>0</v>
      </c>
      <c r="P40" s="74">
        <f t="shared" si="39"/>
        <v>0</v>
      </c>
      <c r="Q40" s="74">
        <f t="shared" si="40"/>
        <v>0</v>
      </c>
      <c r="R40" s="74">
        <f t="shared" si="41"/>
        <v>0</v>
      </c>
    </row>
    <row r="41" spans="2:18" s="6" customFormat="1" hidden="1" x14ac:dyDescent="0.2">
      <c r="B41" s="13"/>
      <c r="C41" s="13"/>
      <c r="D41" s="74">
        <f t="shared" si="0"/>
        <v>0</v>
      </c>
      <c r="E41" s="74">
        <f t="shared" si="42"/>
        <v>0</v>
      </c>
      <c r="F41" s="74">
        <f t="shared" si="43"/>
        <v>0</v>
      </c>
      <c r="G41" s="74">
        <f t="shared" si="44"/>
        <v>0</v>
      </c>
      <c r="H41" s="74">
        <f t="shared" si="45"/>
        <v>0</v>
      </c>
      <c r="I41" s="74">
        <f t="shared" si="46"/>
        <v>0</v>
      </c>
      <c r="J41" s="74">
        <f t="shared" si="47"/>
        <v>0</v>
      </c>
      <c r="K41" s="74">
        <f t="shared" si="48"/>
        <v>0</v>
      </c>
      <c r="L41" s="74">
        <f t="shared" si="49"/>
        <v>0</v>
      </c>
      <c r="M41" s="74">
        <f t="shared" si="36"/>
        <v>0</v>
      </c>
      <c r="N41" s="74">
        <f t="shared" si="37"/>
        <v>0</v>
      </c>
      <c r="O41" s="74">
        <f t="shared" si="38"/>
        <v>0</v>
      </c>
      <c r="P41" s="74">
        <f t="shared" si="39"/>
        <v>0</v>
      </c>
      <c r="Q41" s="74">
        <f t="shared" si="40"/>
        <v>0</v>
      </c>
      <c r="R41" s="74">
        <f t="shared" si="41"/>
        <v>0</v>
      </c>
    </row>
    <row r="42" spans="2:18" s="6" customFormat="1" hidden="1" x14ac:dyDescent="0.2">
      <c r="B42" s="13"/>
      <c r="C42" s="13"/>
      <c r="D42" s="74">
        <f t="shared" si="0"/>
        <v>0</v>
      </c>
      <c r="E42" s="74">
        <f t="shared" si="42"/>
        <v>0</v>
      </c>
      <c r="F42" s="74">
        <f t="shared" si="43"/>
        <v>0</v>
      </c>
      <c r="G42" s="74">
        <f t="shared" si="44"/>
        <v>0</v>
      </c>
      <c r="H42" s="74">
        <f t="shared" si="45"/>
        <v>0</v>
      </c>
      <c r="I42" s="74">
        <f t="shared" si="46"/>
        <v>0</v>
      </c>
      <c r="J42" s="74">
        <f t="shared" si="47"/>
        <v>0</v>
      </c>
      <c r="K42" s="74">
        <f t="shared" si="48"/>
        <v>0</v>
      </c>
      <c r="L42" s="74">
        <f t="shared" si="49"/>
        <v>0</v>
      </c>
      <c r="M42" s="74">
        <f t="shared" si="36"/>
        <v>0</v>
      </c>
      <c r="N42" s="74">
        <f t="shared" si="37"/>
        <v>0</v>
      </c>
      <c r="O42" s="74">
        <f t="shared" si="38"/>
        <v>0</v>
      </c>
      <c r="P42" s="74">
        <f t="shared" si="39"/>
        <v>0</v>
      </c>
      <c r="Q42" s="74">
        <f t="shared" si="40"/>
        <v>0</v>
      </c>
      <c r="R42" s="74">
        <f t="shared" si="41"/>
        <v>0</v>
      </c>
    </row>
    <row r="43" spans="2:18" s="6" customFormat="1" hidden="1" x14ac:dyDescent="0.2">
      <c r="B43" s="13"/>
      <c r="C43" s="13"/>
      <c r="D43" s="74">
        <f t="shared" si="0"/>
        <v>0</v>
      </c>
      <c r="E43" s="74">
        <f t="shared" si="42"/>
        <v>0</v>
      </c>
      <c r="F43" s="74">
        <f t="shared" si="43"/>
        <v>0</v>
      </c>
      <c r="G43" s="74">
        <f t="shared" si="44"/>
        <v>0</v>
      </c>
      <c r="H43" s="74">
        <f t="shared" si="45"/>
        <v>0</v>
      </c>
      <c r="I43" s="74">
        <f t="shared" si="46"/>
        <v>0</v>
      </c>
      <c r="J43" s="74">
        <f t="shared" si="47"/>
        <v>0</v>
      </c>
      <c r="K43" s="74">
        <f t="shared" si="48"/>
        <v>0</v>
      </c>
      <c r="L43" s="74">
        <f>SUM(AG91:AJ91)</f>
        <v>0</v>
      </c>
      <c r="M43" s="74">
        <f>SUM(AK91:AN91)</f>
        <v>0</v>
      </c>
      <c r="N43" s="74">
        <f>SUM(AO91:AR91)</f>
        <v>0</v>
      </c>
      <c r="O43" s="74">
        <f>SUM(AS91:AV91)</f>
        <v>0</v>
      </c>
      <c r="P43" s="74">
        <f>SUM(AW91:AZ91)</f>
        <v>0</v>
      </c>
      <c r="Q43" s="74">
        <f>SUM(BA91:BD91)</f>
        <v>0</v>
      </c>
      <c r="R43" s="74">
        <f>SUM(BE91:BH91)</f>
        <v>0</v>
      </c>
    </row>
    <row r="44" spans="2:18" s="6" customFormat="1" ht="15" hidden="1" x14ac:dyDescent="0.25">
      <c r="B44" s="11"/>
      <c r="C44" s="12"/>
      <c r="D44" s="74">
        <f t="shared" si="0"/>
        <v>0</v>
      </c>
      <c r="E44" s="74">
        <f t="shared" si="42"/>
        <v>0</v>
      </c>
      <c r="F44" s="74">
        <f t="shared" si="43"/>
        <v>0</v>
      </c>
      <c r="G44" s="74">
        <f t="shared" si="44"/>
        <v>0</v>
      </c>
      <c r="H44" s="74">
        <f t="shared" si="45"/>
        <v>0</v>
      </c>
      <c r="I44" s="74">
        <f t="shared" si="46"/>
        <v>0</v>
      </c>
      <c r="J44" s="74">
        <f t="shared" si="47"/>
        <v>0</v>
      </c>
      <c r="K44" s="74">
        <f t="shared" si="48"/>
        <v>0</v>
      </c>
      <c r="L44" s="74">
        <f>SUM(AG92:AJ92)</f>
        <v>0</v>
      </c>
      <c r="M44" s="74">
        <f>SUM(AK92:AN92)</f>
        <v>0</v>
      </c>
      <c r="N44" s="74">
        <f>SUM(AO92:AR92)</f>
        <v>0</v>
      </c>
      <c r="O44" s="74">
        <f>SUM(AS92:AV92)</f>
        <v>0</v>
      </c>
      <c r="P44" s="74">
        <f>SUM(AW92:AZ92)</f>
        <v>0</v>
      </c>
      <c r="Q44" s="74">
        <f>SUM(BA92:BD92)</f>
        <v>0</v>
      </c>
      <c r="R44" s="74">
        <f>SUM(BE92:BH92)</f>
        <v>0</v>
      </c>
    </row>
    <row r="45" spans="2:18" s="6" customFormat="1" ht="15" hidden="1" x14ac:dyDescent="0.25">
      <c r="B45" s="14"/>
      <c r="C45" s="15"/>
      <c r="D45" s="77">
        <f t="shared" si="0"/>
        <v>0</v>
      </c>
      <c r="E45" s="77">
        <f>E46+E52</f>
        <v>0</v>
      </c>
      <c r="F45" s="77">
        <f t="shared" ref="F45:R45" si="50">F46+F52</f>
        <v>0</v>
      </c>
      <c r="G45" s="77">
        <f t="shared" si="50"/>
        <v>0</v>
      </c>
      <c r="H45" s="77">
        <f t="shared" si="50"/>
        <v>0</v>
      </c>
      <c r="I45" s="77">
        <f t="shared" si="50"/>
        <v>0</v>
      </c>
      <c r="J45" s="77">
        <f t="shared" si="50"/>
        <v>0</v>
      </c>
      <c r="K45" s="77">
        <f t="shared" si="50"/>
        <v>0</v>
      </c>
      <c r="L45" s="77">
        <f t="shared" si="50"/>
        <v>0</v>
      </c>
      <c r="M45" s="77">
        <f t="shared" si="50"/>
        <v>0</v>
      </c>
      <c r="N45" s="77">
        <f t="shared" si="50"/>
        <v>0</v>
      </c>
      <c r="O45" s="77">
        <f t="shared" si="50"/>
        <v>0</v>
      </c>
      <c r="P45" s="77">
        <f t="shared" si="50"/>
        <v>0</v>
      </c>
      <c r="Q45" s="77">
        <f t="shared" si="50"/>
        <v>0</v>
      </c>
      <c r="R45" s="77">
        <f t="shared" si="50"/>
        <v>0</v>
      </c>
    </row>
    <row r="46" spans="2:18" s="6" customFormat="1" ht="15" hidden="1" x14ac:dyDescent="0.25">
      <c r="B46" s="11"/>
      <c r="C46" s="12"/>
      <c r="D46" s="81">
        <f t="shared" si="0"/>
        <v>0</v>
      </c>
      <c r="E46" s="74">
        <f>SUM(E47:E51)</f>
        <v>0</v>
      </c>
      <c r="F46" s="74">
        <f t="shared" ref="F46:R46" si="51">SUM(F47:F51)</f>
        <v>0</v>
      </c>
      <c r="G46" s="74">
        <f t="shared" si="51"/>
        <v>0</v>
      </c>
      <c r="H46" s="74">
        <f t="shared" si="51"/>
        <v>0</v>
      </c>
      <c r="I46" s="74">
        <f t="shared" si="51"/>
        <v>0</v>
      </c>
      <c r="J46" s="74">
        <f t="shared" si="51"/>
        <v>0</v>
      </c>
      <c r="K46" s="74">
        <f t="shared" si="51"/>
        <v>0</v>
      </c>
      <c r="L46" s="74">
        <f t="shared" si="51"/>
        <v>0</v>
      </c>
      <c r="M46" s="74">
        <f t="shared" si="51"/>
        <v>0</v>
      </c>
      <c r="N46" s="74">
        <f t="shared" si="51"/>
        <v>0</v>
      </c>
      <c r="O46" s="74">
        <f t="shared" si="51"/>
        <v>0</v>
      </c>
      <c r="P46" s="74">
        <f t="shared" si="51"/>
        <v>0</v>
      </c>
      <c r="Q46" s="74">
        <f t="shared" si="51"/>
        <v>0</v>
      </c>
      <c r="R46" s="74">
        <f t="shared" si="51"/>
        <v>0</v>
      </c>
    </row>
    <row r="47" spans="2:18" s="6" customFormat="1" hidden="1" x14ac:dyDescent="0.2">
      <c r="B47" s="13"/>
      <c r="C47" s="13"/>
      <c r="D47" s="74">
        <f t="shared" si="0"/>
        <v>0</v>
      </c>
      <c r="E47" s="74">
        <f>SUM(E95:H95)</f>
        <v>0</v>
      </c>
      <c r="F47" s="74">
        <f>SUM(I95:L95)</f>
        <v>0</v>
      </c>
      <c r="G47" s="74">
        <f>SUM(M95:P95)</f>
        <v>0</v>
      </c>
      <c r="H47" s="74">
        <f>SUM(Q95:T95)</f>
        <v>0</v>
      </c>
      <c r="I47" s="74">
        <f>SUM(U95:X95)</f>
        <v>0</v>
      </c>
      <c r="J47" s="74">
        <f>SUM(Y95:AB95)</f>
        <v>0</v>
      </c>
      <c r="K47" s="74">
        <f>SUM(AC95:AF95)</f>
        <v>0</v>
      </c>
      <c r="L47" s="74">
        <f>SUM(AG95:AJ95)</f>
        <v>0</v>
      </c>
      <c r="M47" s="74">
        <f t="shared" ref="M47:M50" si="52">SUM(AK95:AN95)</f>
        <v>0</v>
      </c>
      <c r="N47" s="74">
        <f t="shared" ref="N47:N50" si="53">SUM(AO95:AR95)</f>
        <v>0</v>
      </c>
      <c r="O47" s="74">
        <f t="shared" ref="O47:O50" si="54">SUM(AS95:AV95)</f>
        <v>0</v>
      </c>
      <c r="P47" s="74">
        <f t="shared" ref="P47:P50" si="55">SUM(AW95:AZ95)</f>
        <v>0</v>
      </c>
      <c r="Q47" s="74">
        <f t="shared" ref="Q47:Q50" si="56">SUM(BA95:BD95)</f>
        <v>0</v>
      </c>
      <c r="R47" s="74">
        <f t="shared" ref="R47:R50" si="57">SUM(BE95:BH95)</f>
        <v>0</v>
      </c>
    </row>
    <row r="48" spans="2:18" s="6" customFormat="1" hidden="1" x14ac:dyDescent="0.2">
      <c r="B48" s="13"/>
      <c r="C48" s="13"/>
      <c r="D48" s="74">
        <f t="shared" si="0"/>
        <v>0</v>
      </c>
      <c r="E48" s="74">
        <f t="shared" ref="E48:E52" si="58">SUM(E96:H96)</f>
        <v>0</v>
      </c>
      <c r="F48" s="74">
        <f t="shared" ref="F48:F52" si="59">SUM(I96:L96)</f>
        <v>0</v>
      </c>
      <c r="G48" s="74">
        <f t="shared" ref="G48:G52" si="60">SUM(M96:P96)</f>
        <v>0</v>
      </c>
      <c r="H48" s="74">
        <f t="shared" ref="H48:H52" si="61">SUM(Q96:T96)</f>
        <v>0</v>
      </c>
      <c r="I48" s="74">
        <f t="shared" ref="I48:I52" si="62">SUM(U96:X96)</f>
        <v>0</v>
      </c>
      <c r="J48" s="74">
        <f t="shared" ref="J48:J52" si="63">SUM(Y96:AB96)</f>
        <v>0</v>
      </c>
      <c r="K48" s="74">
        <f t="shared" ref="K48:K52" si="64">SUM(AC96:AF96)</f>
        <v>0</v>
      </c>
      <c r="L48" s="74">
        <f t="shared" ref="L48:L50" si="65">SUM(AG96:AJ96)</f>
        <v>0</v>
      </c>
      <c r="M48" s="74">
        <f t="shared" si="52"/>
        <v>0</v>
      </c>
      <c r="N48" s="74">
        <f t="shared" si="53"/>
        <v>0</v>
      </c>
      <c r="O48" s="74">
        <f t="shared" si="54"/>
        <v>0</v>
      </c>
      <c r="P48" s="74">
        <f t="shared" si="55"/>
        <v>0</v>
      </c>
      <c r="Q48" s="74">
        <f t="shared" si="56"/>
        <v>0</v>
      </c>
      <c r="R48" s="74">
        <f t="shared" si="57"/>
        <v>0</v>
      </c>
    </row>
    <row r="49" spans="2:18" s="6" customFormat="1" hidden="1" x14ac:dyDescent="0.2">
      <c r="B49" s="13"/>
      <c r="C49" s="13"/>
      <c r="D49" s="74">
        <f t="shared" si="0"/>
        <v>0</v>
      </c>
      <c r="E49" s="74">
        <f t="shared" si="58"/>
        <v>0</v>
      </c>
      <c r="F49" s="74">
        <f t="shared" si="59"/>
        <v>0</v>
      </c>
      <c r="G49" s="74">
        <f t="shared" si="60"/>
        <v>0</v>
      </c>
      <c r="H49" s="74">
        <f t="shared" si="61"/>
        <v>0</v>
      </c>
      <c r="I49" s="74">
        <f t="shared" si="62"/>
        <v>0</v>
      </c>
      <c r="J49" s="74">
        <f t="shared" si="63"/>
        <v>0</v>
      </c>
      <c r="K49" s="74">
        <f t="shared" si="64"/>
        <v>0</v>
      </c>
      <c r="L49" s="74">
        <f t="shared" si="65"/>
        <v>0</v>
      </c>
      <c r="M49" s="74">
        <f t="shared" si="52"/>
        <v>0</v>
      </c>
      <c r="N49" s="74">
        <f t="shared" si="53"/>
        <v>0</v>
      </c>
      <c r="O49" s="74">
        <f t="shared" si="54"/>
        <v>0</v>
      </c>
      <c r="P49" s="74">
        <f t="shared" si="55"/>
        <v>0</v>
      </c>
      <c r="Q49" s="74">
        <f t="shared" si="56"/>
        <v>0</v>
      </c>
      <c r="R49" s="74">
        <f t="shared" si="57"/>
        <v>0</v>
      </c>
    </row>
    <row r="50" spans="2:18" s="6" customFormat="1" hidden="1" x14ac:dyDescent="0.2">
      <c r="B50" s="13"/>
      <c r="C50" s="13"/>
      <c r="D50" s="74">
        <f t="shared" si="0"/>
        <v>0</v>
      </c>
      <c r="E50" s="74">
        <f t="shared" si="58"/>
        <v>0</v>
      </c>
      <c r="F50" s="74">
        <f t="shared" si="59"/>
        <v>0</v>
      </c>
      <c r="G50" s="74">
        <f t="shared" si="60"/>
        <v>0</v>
      </c>
      <c r="H50" s="74">
        <f t="shared" si="61"/>
        <v>0</v>
      </c>
      <c r="I50" s="74">
        <f t="shared" si="62"/>
        <v>0</v>
      </c>
      <c r="J50" s="74">
        <f t="shared" si="63"/>
        <v>0</v>
      </c>
      <c r="K50" s="74">
        <f t="shared" si="64"/>
        <v>0</v>
      </c>
      <c r="L50" s="74">
        <f t="shared" si="65"/>
        <v>0</v>
      </c>
      <c r="M50" s="74">
        <f t="shared" si="52"/>
        <v>0</v>
      </c>
      <c r="N50" s="74">
        <f t="shared" si="53"/>
        <v>0</v>
      </c>
      <c r="O50" s="74">
        <f t="shared" si="54"/>
        <v>0</v>
      </c>
      <c r="P50" s="74">
        <f t="shared" si="55"/>
        <v>0</v>
      </c>
      <c r="Q50" s="74">
        <f t="shared" si="56"/>
        <v>0</v>
      </c>
      <c r="R50" s="74">
        <f t="shared" si="57"/>
        <v>0</v>
      </c>
    </row>
    <row r="51" spans="2:18" s="6" customFormat="1" hidden="1" x14ac:dyDescent="0.2">
      <c r="B51" s="13"/>
      <c r="C51" s="13"/>
      <c r="D51" s="74">
        <f t="shared" si="0"/>
        <v>0</v>
      </c>
      <c r="E51" s="74">
        <f t="shared" si="58"/>
        <v>0</v>
      </c>
      <c r="F51" s="74">
        <f t="shared" si="59"/>
        <v>0</v>
      </c>
      <c r="G51" s="74">
        <f t="shared" si="60"/>
        <v>0</v>
      </c>
      <c r="H51" s="74">
        <f t="shared" si="61"/>
        <v>0</v>
      </c>
      <c r="I51" s="74">
        <f t="shared" si="62"/>
        <v>0</v>
      </c>
      <c r="J51" s="74">
        <f t="shared" si="63"/>
        <v>0</v>
      </c>
      <c r="K51" s="74">
        <f t="shared" si="64"/>
        <v>0</v>
      </c>
      <c r="L51" s="74">
        <f>SUM(AG99:AJ99)</f>
        <v>0</v>
      </c>
      <c r="M51" s="74">
        <f>SUM(AK99:AN99)</f>
        <v>0</v>
      </c>
      <c r="N51" s="74">
        <f>SUM(AO99:AR99)</f>
        <v>0</v>
      </c>
      <c r="O51" s="74">
        <f>SUM(AS99:AV99)</f>
        <v>0</v>
      </c>
      <c r="P51" s="74">
        <f>SUM(AW99:AZ99)</f>
        <v>0</v>
      </c>
      <c r="Q51" s="74">
        <f>SUM(BA99:BD99)</f>
        <v>0</v>
      </c>
      <c r="R51" s="74">
        <f>SUM(BE99:BH99)</f>
        <v>0</v>
      </c>
    </row>
    <row r="52" spans="2:18" s="6" customFormat="1" ht="15" hidden="1" x14ac:dyDescent="0.25">
      <c r="B52" s="11"/>
      <c r="C52" s="12"/>
      <c r="D52" s="74">
        <f t="shared" si="0"/>
        <v>0</v>
      </c>
      <c r="E52" s="74">
        <f t="shared" si="58"/>
        <v>0</v>
      </c>
      <c r="F52" s="74">
        <f t="shared" si="59"/>
        <v>0</v>
      </c>
      <c r="G52" s="74">
        <f t="shared" si="60"/>
        <v>0</v>
      </c>
      <c r="H52" s="74">
        <f t="shared" si="61"/>
        <v>0</v>
      </c>
      <c r="I52" s="74">
        <f t="shared" si="62"/>
        <v>0</v>
      </c>
      <c r="J52" s="74">
        <f t="shared" si="63"/>
        <v>0</v>
      </c>
      <c r="K52" s="74">
        <f t="shared" si="64"/>
        <v>0</v>
      </c>
      <c r="L52" s="74">
        <f>SUM(AG100:AJ100)</f>
        <v>0</v>
      </c>
      <c r="M52" s="74">
        <f>SUM(AK100:AN100)</f>
        <v>0</v>
      </c>
      <c r="N52" s="74">
        <f>SUM(AO100:AR100)</f>
        <v>0</v>
      </c>
      <c r="O52" s="74">
        <f>SUM(AS100:AV100)</f>
        <v>0</v>
      </c>
      <c r="P52" s="74">
        <f>SUM(AW100:AZ100)</f>
        <v>0</v>
      </c>
      <c r="Q52" s="74">
        <f>SUM(BA100:BD100)</f>
        <v>0</v>
      </c>
      <c r="R52" s="74">
        <f>SUM(BE100:BH100)</f>
        <v>0</v>
      </c>
    </row>
    <row r="53" spans="2:18" s="6" customFormat="1" ht="15" hidden="1" x14ac:dyDescent="0.25">
      <c r="B53" s="14"/>
      <c r="C53" s="15"/>
      <c r="D53" s="77">
        <f t="shared" si="0"/>
        <v>0</v>
      </c>
      <c r="E53" s="77">
        <f>E54+E60</f>
        <v>0</v>
      </c>
      <c r="F53" s="77">
        <f t="shared" ref="F53:R53" si="66">F54+F60</f>
        <v>0</v>
      </c>
      <c r="G53" s="77">
        <f t="shared" si="66"/>
        <v>0</v>
      </c>
      <c r="H53" s="77">
        <f t="shared" si="66"/>
        <v>0</v>
      </c>
      <c r="I53" s="77">
        <f t="shared" si="66"/>
        <v>0</v>
      </c>
      <c r="J53" s="77">
        <f t="shared" si="66"/>
        <v>0</v>
      </c>
      <c r="K53" s="77">
        <f t="shared" si="66"/>
        <v>0</v>
      </c>
      <c r="L53" s="77">
        <f t="shared" si="66"/>
        <v>0</v>
      </c>
      <c r="M53" s="77">
        <f t="shared" si="66"/>
        <v>0</v>
      </c>
      <c r="N53" s="77">
        <f t="shared" si="66"/>
        <v>0</v>
      </c>
      <c r="O53" s="77">
        <f t="shared" si="66"/>
        <v>0</v>
      </c>
      <c r="P53" s="77">
        <f t="shared" si="66"/>
        <v>0</v>
      </c>
      <c r="Q53" s="77">
        <f t="shared" si="66"/>
        <v>0</v>
      </c>
      <c r="R53" s="77">
        <f t="shared" si="66"/>
        <v>0</v>
      </c>
    </row>
    <row r="54" spans="2:18" s="6" customFormat="1" ht="15" hidden="1" x14ac:dyDescent="0.25">
      <c r="B54" s="11"/>
      <c r="C54" s="12"/>
      <c r="D54" s="81">
        <f t="shared" si="0"/>
        <v>0</v>
      </c>
      <c r="E54" s="74">
        <f>SUM(E55:E59)</f>
        <v>0</v>
      </c>
      <c r="F54" s="74">
        <f t="shared" ref="F54:R54" si="67">SUM(F55:F59)</f>
        <v>0</v>
      </c>
      <c r="G54" s="74">
        <f t="shared" si="67"/>
        <v>0</v>
      </c>
      <c r="H54" s="74">
        <f t="shared" si="67"/>
        <v>0</v>
      </c>
      <c r="I54" s="74">
        <f t="shared" si="67"/>
        <v>0</v>
      </c>
      <c r="J54" s="74">
        <f t="shared" si="67"/>
        <v>0</v>
      </c>
      <c r="K54" s="74">
        <f t="shared" si="67"/>
        <v>0</v>
      </c>
      <c r="L54" s="74">
        <f t="shared" si="67"/>
        <v>0</v>
      </c>
      <c r="M54" s="74">
        <f t="shared" si="67"/>
        <v>0</v>
      </c>
      <c r="N54" s="74">
        <f t="shared" si="67"/>
        <v>0</v>
      </c>
      <c r="O54" s="74">
        <f t="shared" si="67"/>
        <v>0</v>
      </c>
      <c r="P54" s="74">
        <f t="shared" si="67"/>
        <v>0</v>
      </c>
      <c r="Q54" s="74">
        <f t="shared" si="67"/>
        <v>0</v>
      </c>
      <c r="R54" s="74">
        <f t="shared" si="67"/>
        <v>0</v>
      </c>
    </row>
    <row r="55" spans="2:18" s="6" customFormat="1" hidden="1" x14ac:dyDescent="0.2">
      <c r="B55" s="13"/>
      <c r="C55" s="13"/>
      <c r="D55" s="74">
        <f t="shared" si="0"/>
        <v>0</v>
      </c>
      <c r="E55" s="74">
        <f>SUM(E103:H103)</f>
        <v>0</v>
      </c>
      <c r="F55" s="74">
        <f>SUM(I103:L103)</f>
        <v>0</v>
      </c>
      <c r="G55" s="74">
        <f>SUM(M103:P103)</f>
        <v>0</v>
      </c>
      <c r="H55" s="74">
        <f>SUM(Q103:T103)</f>
        <v>0</v>
      </c>
      <c r="I55" s="74">
        <f>SUM(U103:X103)</f>
        <v>0</v>
      </c>
      <c r="J55" s="74">
        <f>SUM(Y103:AB103)</f>
        <v>0</v>
      </c>
      <c r="K55" s="74">
        <f>SUM(AC103:AF103)</f>
        <v>0</v>
      </c>
      <c r="L55" s="74">
        <f>SUM(AG103:AJ103)</f>
        <v>0</v>
      </c>
      <c r="M55" s="74">
        <f t="shared" ref="M55:M58" si="68">SUM(AK103:AN103)</f>
        <v>0</v>
      </c>
      <c r="N55" s="74">
        <f t="shared" ref="N55:N58" si="69">SUM(AO103:AR103)</f>
        <v>0</v>
      </c>
      <c r="O55" s="74">
        <f t="shared" ref="O55:O58" si="70">SUM(AS103:AV103)</f>
        <v>0</v>
      </c>
      <c r="P55" s="74">
        <f t="shared" ref="P55:P58" si="71">SUM(AW103:AZ103)</f>
        <v>0</v>
      </c>
      <c r="Q55" s="74">
        <f t="shared" ref="Q55:Q58" si="72">SUM(BA103:BD103)</f>
        <v>0</v>
      </c>
      <c r="R55" s="74">
        <f t="shared" ref="R55:R58" si="73">SUM(BE103:BH103)</f>
        <v>0</v>
      </c>
    </row>
    <row r="56" spans="2:18" s="6" customFormat="1" hidden="1" x14ac:dyDescent="0.2">
      <c r="B56" s="13"/>
      <c r="C56" s="13"/>
      <c r="D56" s="74">
        <f t="shared" si="0"/>
        <v>0</v>
      </c>
      <c r="E56" s="74">
        <f t="shared" ref="E56:E60" si="74">SUM(E104:H104)</f>
        <v>0</v>
      </c>
      <c r="F56" s="74">
        <f t="shared" ref="F56:F58" si="75">SUM(I104:L104)</f>
        <v>0</v>
      </c>
      <c r="G56" s="74">
        <f t="shared" ref="G56:G60" si="76">SUM(M104:P104)</f>
        <v>0</v>
      </c>
      <c r="H56" s="74">
        <f t="shared" ref="H56:H60" si="77">SUM(Q104:T104)</f>
        <v>0</v>
      </c>
      <c r="I56" s="74">
        <f t="shared" ref="I56:I60" si="78">SUM(U104:X104)</f>
        <v>0</v>
      </c>
      <c r="J56" s="74">
        <f t="shared" ref="J56:J60" si="79">SUM(Y104:AB104)</f>
        <v>0</v>
      </c>
      <c r="K56" s="74">
        <f t="shared" ref="K56:K60" si="80">SUM(AC104:AF104)</f>
        <v>0</v>
      </c>
      <c r="L56" s="74">
        <f t="shared" ref="L56:L58" si="81">SUM(AG104:AJ104)</f>
        <v>0</v>
      </c>
      <c r="M56" s="74">
        <f t="shared" si="68"/>
        <v>0</v>
      </c>
      <c r="N56" s="74">
        <f t="shared" si="69"/>
        <v>0</v>
      </c>
      <c r="O56" s="74">
        <f t="shared" si="70"/>
        <v>0</v>
      </c>
      <c r="P56" s="74">
        <f t="shared" si="71"/>
        <v>0</v>
      </c>
      <c r="Q56" s="74">
        <f t="shared" si="72"/>
        <v>0</v>
      </c>
      <c r="R56" s="74">
        <f t="shared" si="73"/>
        <v>0</v>
      </c>
    </row>
    <row r="57" spans="2:18" s="6" customFormat="1" hidden="1" x14ac:dyDescent="0.2">
      <c r="B57" s="13"/>
      <c r="C57" s="13"/>
      <c r="D57" s="74">
        <f t="shared" si="0"/>
        <v>0</v>
      </c>
      <c r="E57" s="74">
        <f t="shared" si="74"/>
        <v>0</v>
      </c>
      <c r="F57" s="74">
        <f t="shared" si="75"/>
        <v>0</v>
      </c>
      <c r="G57" s="74">
        <f t="shared" si="76"/>
        <v>0</v>
      </c>
      <c r="H57" s="74">
        <f t="shared" si="77"/>
        <v>0</v>
      </c>
      <c r="I57" s="74">
        <f t="shared" si="78"/>
        <v>0</v>
      </c>
      <c r="J57" s="74">
        <f t="shared" si="79"/>
        <v>0</v>
      </c>
      <c r="K57" s="74">
        <f t="shared" si="80"/>
        <v>0</v>
      </c>
      <c r="L57" s="74">
        <f t="shared" si="81"/>
        <v>0</v>
      </c>
      <c r="M57" s="74">
        <f t="shared" si="68"/>
        <v>0</v>
      </c>
      <c r="N57" s="74">
        <f t="shared" si="69"/>
        <v>0</v>
      </c>
      <c r="O57" s="74">
        <f t="shared" si="70"/>
        <v>0</v>
      </c>
      <c r="P57" s="74">
        <f t="shared" si="71"/>
        <v>0</v>
      </c>
      <c r="Q57" s="74">
        <f t="shared" si="72"/>
        <v>0</v>
      </c>
      <c r="R57" s="74">
        <f t="shared" si="73"/>
        <v>0</v>
      </c>
    </row>
    <row r="58" spans="2:18" s="6" customFormat="1" hidden="1" x14ac:dyDescent="0.2">
      <c r="B58" s="13"/>
      <c r="C58" s="13"/>
      <c r="D58" s="74">
        <f t="shared" si="0"/>
        <v>0</v>
      </c>
      <c r="E58" s="74">
        <f t="shared" si="74"/>
        <v>0</v>
      </c>
      <c r="F58" s="74">
        <f t="shared" si="75"/>
        <v>0</v>
      </c>
      <c r="G58" s="74">
        <f t="shared" si="76"/>
        <v>0</v>
      </c>
      <c r="H58" s="74">
        <f t="shared" si="77"/>
        <v>0</v>
      </c>
      <c r="I58" s="74">
        <f t="shared" si="78"/>
        <v>0</v>
      </c>
      <c r="J58" s="74">
        <f t="shared" si="79"/>
        <v>0</v>
      </c>
      <c r="K58" s="74">
        <f t="shared" si="80"/>
        <v>0</v>
      </c>
      <c r="L58" s="74">
        <f t="shared" si="81"/>
        <v>0</v>
      </c>
      <c r="M58" s="74">
        <f t="shared" si="68"/>
        <v>0</v>
      </c>
      <c r="N58" s="74">
        <f t="shared" si="69"/>
        <v>0</v>
      </c>
      <c r="O58" s="74">
        <f t="shared" si="70"/>
        <v>0</v>
      </c>
      <c r="P58" s="74">
        <f t="shared" si="71"/>
        <v>0</v>
      </c>
      <c r="Q58" s="74">
        <f t="shared" si="72"/>
        <v>0</v>
      </c>
      <c r="R58" s="74">
        <f t="shared" si="73"/>
        <v>0</v>
      </c>
    </row>
    <row r="59" spans="2:18" s="6" customFormat="1" hidden="1" x14ac:dyDescent="0.2">
      <c r="B59" s="13"/>
      <c r="C59" s="13"/>
      <c r="D59" s="74">
        <f>SUM(E59:R59)</f>
        <v>0</v>
      </c>
      <c r="E59" s="74">
        <f t="shared" si="74"/>
        <v>0</v>
      </c>
      <c r="F59" s="74">
        <f>SUM(I107:L107)</f>
        <v>0</v>
      </c>
      <c r="G59" s="74">
        <f t="shared" si="76"/>
        <v>0</v>
      </c>
      <c r="H59" s="74">
        <f t="shared" si="77"/>
        <v>0</v>
      </c>
      <c r="I59" s="74">
        <f t="shared" si="78"/>
        <v>0</v>
      </c>
      <c r="J59" s="74">
        <f t="shared" si="79"/>
        <v>0</v>
      </c>
      <c r="K59" s="74">
        <f t="shared" si="80"/>
        <v>0</v>
      </c>
      <c r="L59" s="74">
        <f>SUM(AG107:AJ107)</f>
        <v>0</v>
      </c>
      <c r="M59" s="74">
        <f>SUM(AK107:AN107)</f>
        <v>0</v>
      </c>
      <c r="N59" s="74">
        <f>SUM(AO107:AR107)</f>
        <v>0</v>
      </c>
      <c r="O59" s="74">
        <f>SUM(AS107:AV107)</f>
        <v>0</v>
      </c>
      <c r="P59" s="74">
        <f>SUM(AW107:AZ107)</f>
        <v>0</v>
      </c>
      <c r="Q59" s="74">
        <f>SUM(BA107:BD107)</f>
        <v>0</v>
      </c>
      <c r="R59" s="74">
        <f>SUM(BE107:BH107)</f>
        <v>0</v>
      </c>
    </row>
    <row r="60" spans="2:18" s="6" customFormat="1" ht="15" hidden="1" x14ac:dyDescent="0.25">
      <c r="B60" s="11"/>
      <c r="C60" s="12"/>
      <c r="D60" s="74">
        <f t="shared" si="0"/>
        <v>0</v>
      </c>
      <c r="E60" s="74">
        <f t="shared" si="74"/>
        <v>0</v>
      </c>
      <c r="F60" s="74">
        <f t="shared" ref="F60" si="82">SUM(I108:L108)</f>
        <v>0</v>
      </c>
      <c r="G60" s="74">
        <f t="shared" si="76"/>
        <v>0</v>
      </c>
      <c r="H60" s="74">
        <f t="shared" si="77"/>
        <v>0</v>
      </c>
      <c r="I60" s="74">
        <f t="shared" si="78"/>
        <v>0</v>
      </c>
      <c r="J60" s="74">
        <f t="shared" si="79"/>
        <v>0</v>
      </c>
      <c r="K60" s="74">
        <f t="shared" si="80"/>
        <v>0</v>
      </c>
      <c r="L60" s="74">
        <f>SUM(AG108:AJ108)</f>
        <v>0</v>
      </c>
      <c r="M60" s="74">
        <f>SUM(AK108:AN108)</f>
        <v>0</v>
      </c>
      <c r="N60" s="74">
        <f>SUM(AO108:AR108)</f>
        <v>0</v>
      </c>
      <c r="O60" s="74">
        <f>SUM(AS108:AV108)</f>
        <v>0</v>
      </c>
      <c r="P60" s="74">
        <f>SUM(AW108:AZ108)</f>
        <v>0</v>
      </c>
      <c r="Q60" s="74">
        <f>SUM(BA108:BD108)</f>
        <v>0</v>
      </c>
      <c r="R60" s="74">
        <f>SUM(BE108:BH108)</f>
        <v>0</v>
      </c>
    </row>
    <row r="61" spans="2:18" s="92" customFormat="1" ht="19.5" x14ac:dyDescent="0.55000000000000004">
      <c r="D61" s="321">
        <f>D21+D29+D37</f>
        <v>83957500</v>
      </c>
    </row>
    <row r="62" spans="2:18" s="6" customFormat="1" x14ac:dyDescent="0.2"/>
    <row r="63" spans="2:18" s="6" customFormat="1" ht="15" x14ac:dyDescent="0.25">
      <c r="B63" s="5" t="s">
        <v>375</v>
      </c>
    </row>
    <row r="64" spans="2:18" s="6" customFormat="1" x14ac:dyDescent="0.2"/>
    <row r="65" spans="2:60" s="6" customFormat="1" ht="20.25" customHeight="1" x14ac:dyDescent="0.2">
      <c r="B65" s="480" t="s">
        <v>11</v>
      </c>
      <c r="C65" s="480" t="s">
        <v>93</v>
      </c>
      <c r="D65" s="480" t="s">
        <v>83</v>
      </c>
      <c r="E65" s="480" t="s">
        <v>31</v>
      </c>
      <c r="F65" s="480"/>
      <c r="G65" s="480"/>
      <c r="H65" s="480"/>
      <c r="I65" s="480"/>
      <c r="J65" s="480"/>
      <c r="K65" s="480"/>
      <c r="L65" s="480"/>
      <c r="M65" s="480"/>
      <c r="N65" s="480"/>
      <c r="O65" s="480"/>
      <c r="P65" s="480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  <c r="AB65" s="480"/>
      <c r="AC65" s="480"/>
      <c r="AD65" s="480"/>
      <c r="AE65" s="480"/>
      <c r="AF65" s="480"/>
      <c r="AG65" s="480"/>
      <c r="AH65" s="480"/>
      <c r="AI65" s="480"/>
      <c r="AJ65" s="480"/>
      <c r="AK65" s="480"/>
      <c r="AL65" s="480"/>
      <c r="AM65" s="480"/>
      <c r="AN65" s="480"/>
      <c r="AO65" s="480"/>
      <c r="AP65" s="480"/>
      <c r="AQ65" s="480"/>
      <c r="AR65" s="480"/>
      <c r="AS65" s="480"/>
      <c r="AT65" s="480"/>
      <c r="AU65" s="480"/>
      <c r="AV65" s="480"/>
      <c r="AW65" s="480"/>
      <c r="AX65" s="480"/>
      <c r="AY65" s="480"/>
      <c r="AZ65" s="480"/>
      <c r="BA65" s="480"/>
      <c r="BB65" s="480"/>
      <c r="BC65" s="480"/>
      <c r="BD65" s="480"/>
      <c r="BE65" s="480"/>
      <c r="BF65" s="480"/>
      <c r="BG65" s="480"/>
      <c r="BH65" s="480"/>
    </row>
    <row r="66" spans="2:60" s="6" customFormat="1" ht="21.75" customHeight="1" x14ac:dyDescent="0.2">
      <c r="B66" s="480"/>
      <c r="C66" s="480"/>
      <c r="D66" s="480"/>
      <c r="E66" s="481">
        <f>'11_Ост_П_ППР'!E170:H170</f>
        <v>2018</v>
      </c>
      <c r="F66" s="481"/>
      <c r="G66" s="481"/>
      <c r="H66" s="481"/>
      <c r="I66" s="481">
        <f>'11_Ост_П_ППР'!I170:L170</f>
        <v>2019</v>
      </c>
      <c r="J66" s="481"/>
      <c r="K66" s="481"/>
      <c r="L66" s="481"/>
      <c r="M66" s="481">
        <f>'11_Ост_П_ППР'!M170:P170</f>
        <v>2020</v>
      </c>
      <c r="N66" s="481"/>
      <c r="O66" s="481"/>
      <c r="P66" s="481"/>
      <c r="Q66" s="481">
        <f>'11_Ост_П_ППР'!Q170:T170</f>
        <v>2021</v>
      </c>
      <c r="R66" s="481"/>
      <c r="S66" s="481"/>
      <c r="T66" s="481"/>
      <c r="U66" s="481">
        <f>'11_Ост_П_ППР'!U170:X170</f>
        <v>2022</v>
      </c>
      <c r="V66" s="481"/>
      <c r="W66" s="481"/>
      <c r="X66" s="481"/>
      <c r="Y66" s="481">
        <f>'11_Ост_П_ППР'!Y170:AB170</f>
        <v>2023</v>
      </c>
      <c r="Z66" s="481"/>
      <c r="AA66" s="481"/>
      <c r="AB66" s="481"/>
      <c r="AC66" s="481">
        <f>'11_Ост_П_ППР'!AC170:AF170</f>
        <v>2024</v>
      </c>
      <c r="AD66" s="481"/>
      <c r="AE66" s="481"/>
      <c r="AF66" s="481"/>
      <c r="AG66" s="481">
        <f>'11_Ост_П_ППР'!AG170:AJ170</f>
        <v>2025</v>
      </c>
      <c r="AH66" s="481"/>
      <c r="AI66" s="481"/>
      <c r="AJ66" s="481"/>
      <c r="AK66" s="481">
        <f>'11_Ост_П_ППР'!AK170:AN170</f>
        <v>2026</v>
      </c>
      <c r="AL66" s="481"/>
      <c r="AM66" s="481"/>
      <c r="AN66" s="481"/>
      <c r="AO66" s="481">
        <f>'11_Ост_П_ППР'!AO170:AR170</f>
        <v>2027</v>
      </c>
      <c r="AP66" s="481"/>
      <c r="AQ66" s="481"/>
      <c r="AR66" s="481"/>
      <c r="AS66" s="481">
        <f>'11_Ост_П_ППР'!AS170:AV170</f>
        <v>2028</v>
      </c>
      <c r="AT66" s="481"/>
      <c r="AU66" s="481"/>
      <c r="AV66" s="481"/>
      <c r="AW66" s="481" t="str">
        <f>'11_Ост_П_ППР'!AW170:AZ170</f>
        <v>-</v>
      </c>
      <c r="AX66" s="481"/>
      <c r="AY66" s="481"/>
      <c r="AZ66" s="481"/>
      <c r="BA66" s="481" t="str">
        <f>'11_Ост_П_ППР'!BA170:BD170</f>
        <v>-</v>
      </c>
      <c r="BB66" s="481"/>
      <c r="BC66" s="481"/>
      <c r="BD66" s="481"/>
      <c r="BE66" s="481" t="str">
        <f>'11_Ост_П_ППР'!BE170:BH170</f>
        <v>-</v>
      </c>
      <c r="BF66" s="481"/>
      <c r="BG66" s="481"/>
      <c r="BH66" s="481"/>
    </row>
    <row r="67" spans="2:60" s="6" customFormat="1" ht="22.5" customHeight="1" x14ac:dyDescent="0.2">
      <c r="B67" s="480"/>
      <c r="C67" s="480"/>
      <c r="D67" s="480"/>
      <c r="E67" s="128" t="s">
        <v>32</v>
      </c>
      <c r="F67" s="128" t="s">
        <v>33</v>
      </c>
      <c r="G67" s="128" t="s">
        <v>34</v>
      </c>
      <c r="H67" s="128" t="s">
        <v>35</v>
      </c>
      <c r="I67" s="128" t="s">
        <v>32</v>
      </c>
      <c r="J67" s="128" t="s">
        <v>33</v>
      </c>
      <c r="K67" s="128" t="s">
        <v>34</v>
      </c>
      <c r="L67" s="128" t="s">
        <v>35</v>
      </c>
      <c r="M67" s="128" t="s">
        <v>32</v>
      </c>
      <c r="N67" s="128" t="s">
        <v>33</v>
      </c>
      <c r="O67" s="128" t="s">
        <v>34</v>
      </c>
      <c r="P67" s="128" t="s">
        <v>35</v>
      </c>
      <c r="Q67" s="128" t="s">
        <v>32</v>
      </c>
      <c r="R67" s="128" t="s">
        <v>33</v>
      </c>
      <c r="S67" s="128" t="s">
        <v>34</v>
      </c>
      <c r="T67" s="128" t="s">
        <v>35</v>
      </c>
      <c r="U67" s="128" t="s">
        <v>32</v>
      </c>
      <c r="V67" s="128" t="s">
        <v>33</v>
      </c>
      <c r="W67" s="128" t="s">
        <v>34</v>
      </c>
      <c r="X67" s="128" t="s">
        <v>35</v>
      </c>
      <c r="Y67" s="128" t="s">
        <v>32</v>
      </c>
      <c r="Z67" s="128" t="s">
        <v>33</v>
      </c>
      <c r="AA67" s="128" t="s">
        <v>34</v>
      </c>
      <c r="AB67" s="128" t="s">
        <v>35</v>
      </c>
      <c r="AC67" s="128" t="s">
        <v>32</v>
      </c>
      <c r="AD67" s="128" t="s">
        <v>33</v>
      </c>
      <c r="AE67" s="128" t="s">
        <v>34</v>
      </c>
      <c r="AF67" s="128" t="s">
        <v>35</v>
      </c>
      <c r="AG67" s="128" t="s">
        <v>32</v>
      </c>
      <c r="AH67" s="128" t="s">
        <v>33</v>
      </c>
      <c r="AI67" s="128" t="s">
        <v>34</v>
      </c>
      <c r="AJ67" s="128" t="s">
        <v>35</v>
      </c>
      <c r="AK67" s="128" t="s">
        <v>32</v>
      </c>
      <c r="AL67" s="128" t="s">
        <v>33</v>
      </c>
      <c r="AM67" s="128" t="s">
        <v>34</v>
      </c>
      <c r="AN67" s="128" t="s">
        <v>35</v>
      </c>
      <c r="AO67" s="128" t="s">
        <v>32</v>
      </c>
      <c r="AP67" s="128" t="s">
        <v>33</v>
      </c>
      <c r="AQ67" s="128" t="s">
        <v>34</v>
      </c>
      <c r="AR67" s="128" t="s">
        <v>35</v>
      </c>
      <c r="AS67" s="128" t="s">
        <v>32</v>
      </c>
      <c r="AT67" s="128" t="s">
        <v>33</v>
      </c>
      <c r="AU67" s="128" t="s">
        <v>34</v>
      </c>
      <c r="AV67" s="128" t="s">
        <v>35</v>
      </c>
      <c r="AW67" s="128" t="s">
        <v>32</v>
      </c>
      <c r="AX67" s="128" t="s">
        <v>33</v>
      </c>
      <c r="AY67" s="128" t="s">
        <v>34</v>
      </c>
      <c r="AZ67" s="128" t="s">
        <v>35</v>
      </c>
      <c r="BA67" s="128" t="s">
        <v>32</v>
      </c>
      <c r="BB67" s="128" t="s">
        <v>33</v>
      </c>
      <c r="BC67" s="128" t="s">
        <v>34</v>
      </c>
      <c r="BD67" s="128" t="s">
        <v>35</v>
      </c>
      <c r="BE67" s="128" t="s">
        <v>32</v>
      </c>
      <c r="BF67" s="128" t="s">
        <v>33</v>
      </c>
      <c r="BG67" s="128" t="s">
        <v>34</v>
      </c>
      <c r="BH67" s="128" t="s">
        <v>35</v>
      </c>
    </row>
    <row r="68" spans="2:60" s="6" customFormat="1" ht="15" x14ac:dyDescent="0.2">
      <c r="B68" s="480"/>
      <c r="C68" s="480"/>
      <c r="D68" s="128" t="s">
        <v>595</v>
      </c>
      <c r="E68" s="128" t="s">
        <v>61</v>
      </c>
      <c r="F68" s="128" t="s">
        <v>61</v>
      </c>
      <c r="G68" s="128" t="s">
        <v>61</v>
      </c>
      <c r="H68" s="128" t="s">
        <v>61</v>
      </c>
      <c r="I68" s="128" t="s">
        <v>61</v>
      </c>
      <c r="J68" s="128" t="s">
        <v>61</v>
      </c>
      <c r="K68" s="128" t="s">
        <v>61</v>
      </c>
      <c r="L68" s="128" t="s">
        <v>61</v>
      </c>
      <c r="M68" s="128" t="s">
        <v>61</v>
      </c>
      <c r="N68" s="128" t="s">
        <v>61</v>
      </c>
      <c r="O68" s="128" t="s">
        <v>61</v>
      </c>
      <c r="P68" s="128" t="s">
        <v>61</v>
      </c>
      <c r="Q68" s="128" t="s">
        <v>61</v>
      </c>
      <c r="R68" s="128" t="s">
        <v>61</v>
      </c>
      <c r="S68" s="128" t="s">
        <v>61</v>
      </c>
      <c r="T68" s="128" t="s">
        <v>61</v>
      </c>
      <c r="U68" s="128" t="s">
        <v>61</v>
      </c>
      <c r="V68" s="128" t="s">
        <v>61</v>
      </c>
      <c r="W68" s="128" t="s">
        <v>61</v>
      </c>
      <c r="X68" s="128" t="s">
        <v>61</v>
      </c>
      <c r="Y68" s="128" t="s">
        <v>61</v>
      </c>
      <c r="Z68" s="128" t="s">
        <v>61</v>
      </c>
      <c r="AA68" s="128" t="s">
        <v>61</v>
      </c>
      <c r="AB68" s="128" t="s">
        <v>61</v>
      </c>
      <c r="AC68" s="128" t="s">
        <v>61</v>
      </c>
      <c r="AD68" s="128" t="s">
        <v>61</v>
      </c>
      <c r="AE68" s="128" t="s">
        <v>61</v>
      </c>
      <c r="AF68" s="128" t="s">
        <v>61</v>
      </c>
      <c r="AG68" s="128" t="s">
        <v>61</v>
      </c>
      <c r="AH68" s="128" t="s">
        <v>61</v>
      </c>
      <c r="AI68" s="128" t="s">
        <v>61</v>
      </c>
      <c r="AJ68" s="128" t="s">
        <v>61</v>
      </c>
      <c r="AK68" s="128" t="s">
        <v>61</v>
      </c>
      <c r="AL68" s="128" t="s">
        <v>61</v>
      </c>
      <c r="AM68" s="128" t="s">
        <v>61</v>
      </c>
      <c r="AN68" s="128" t="s">
        <v>61</v>
      </c>
      <c r="AO68" s="128" t="s">
        <v>61</v>
      </c>
      <c r="AP68" s="128" t="s">
        <v>61</v>
      </c>
      <c r="AQ68" s="128" t="s">
        <v>61</v>
      </c>
      <c r="AR68" s="128" t="s">
        <v>61</v>
      </c>
      <c r="AS68" s="128" t="s">
        <v>61</v>
      </c>
      <c r="AT68" s="128" t="s">
        <v>61</v>
      </c>
      <c r="AU68" s="128" t="s">
        <v>61</v>
      </c>
      <c r="AV68" s="128" t="s">
        <v>61</v>
      </c>
      <c r="AW68" s="128" t="s">
        <v>61</v>
      </c>
      <c r="AX68" s="128" t="s">
        <v>61</v>
      </c>
      <c r="AY68" s="128" t="s">
        <v>61</v>
      </c>
      <c r="AZ68" s="128" t="s">
        <v>61</v>
      </c>
      <c r="BA68" s="128" t="s">
        <v>61</v>
      </c>
      <c r="BB68" s="128" t="s">
        <v>61</v>
      </c>
      <c r="BC68" s="128" t="s">
        <v>61</v>
      </c>
      <c r="BD68" s="128" t="s">
        <v>61</v>
      </c>
      <c r="BE68" s="128" t="s">
        <v>61</v>
      </c>
      <c r="BF68" s="128" t="s">
        <v>61</v>
      </c>
      <c r="BG68" s="128" t="s">
        <v>61</v>
      </c>
      <c r="BH68" s="128" t="s">
        <v>61</v>
      </c>
    </row>
    <row r="69" spans="2:60" s="6" customFormat="1" ht="15" x14ac:dyDescent="0.25">
      <c r="B69" s="14" t="s">
        <v>47</v>
      </c>
      <c r="C69" s="374" t="s">
        <v>94</v>
      </c>
      <c r="D69" s="77">
        <f t="shared" ref="D69:D108" si="83">SUM(E69:BH69)</f>
        <v>13385900</v>
      </c>
      <c r="E69" s="77">
        <f t="shared" ref="E69:BH69" si="84">E70+E76</f>
        <v>0</v>
      </c>
      <c r="F69" s="77">
        <f t="shared" si="84"/>
        <v>0</v>
      </c>
      <c r="G69" s="77">
        <f t="shared" si="84"/>
        <v>141500</v>
      </c>
      <c r="H69" s="77">
        <f t="shared" si="84"/>
        <v>339600</v>
      </c>
      <c r="I69" s="77">
        <f t="shared" si="84"/>
        <v>339600</v>
      </c>
      <c r="J69" s="77">
        <f t="shared" si="84"/>
        <v>339600</v>
      </c>
      <c r="K69" s="77">
        <f t="shared" si="84"/>
        <v>339600</v>
      </c>
      <c r="L69" s="77">
        <f t="shared" si="84"/>
        <v>339600</v>
      </c>
      <c r="M69" s="77">
        <f t="shared" si="84"/>
        <v>339600</v>
      </c>
      <c r="N69" s="77">
        <f t="shared" si="84"/>
        <v>339600</v>
      </c>
      <c r="O69" s="77">
        <f t="shared" si="84"/>
        <v>339600</v>
      </c>
      <c r="P69" s="77">
        <f t="shared" si="84"/>
        <v>339600</v>
      </c>
      <c r="Q69" s="77">
        <f t="shared" si="84"/>
        <v>339600</v>
      </c>
      <c r="R69" s="77">
        <f t="shared" si="84"/>
        <v>339600</v>
      </c>
      <c r="S69" s="77">
        <f t="shared" si="84"/>
        <v>339600</v>
      </c>
      <c r="T69" s="77">
        <f t="shared" si="84"/>
        <v>339600</v>
      </c>
      <c r="U69" s="77">
        <f t="shared" si="84"/>
        <v>339600</v>
      </c>
      <c r="V69" s="77">
        <f t="shared" si="84"/>
        <v>339600</v>
      </c>
      <c r="W69" s="77">
        <f t="shared" si="84"/>
        <v>339600</v>
      </c>
      <c r="X69" s="77">
        <f t="shared" si="84"/>
        <v>339600</v>
      </c>
      <c r="Y69" s="77">
        <f t="shared" si="84"/>
        <v>339600</v>
      </c>
      <c r="Z69" s="77">
        <f t="shared" si="84"/>
        <v>339600</v>
      </c>
      <c r="AA69" s="77">
        <f t="shared" si="84"/>
        <v>339600</v>
      </c>
      <c r="AB69" s="77">
        <f t="shared" si="84"/>
        <v>339600</v>
      </c>
      <c r="AC69" s="77">
        <f t="shared" si="84"/>
        <v>339600</v>
      </c>
      <c r="AD69" s="77">
        <f t="shared" si="84"/>
        <v>339600</v>
      </c>
      <c r="AE69" s="77">
        <f t="shared" si="84"/>
        <v>339600</v>
      </c>
      <c r="AF69" s="77">
        <f t="shared" si="84"/>
        <v>339600</v>
      </c>
      <c r="AG69" s="77">
        <f t="shared" si="84"/>
        <v>339600</v>
      </c>
      <c r="AH69" s="77">
        <f t="shared" si="84"/>
        <v>339600</v>
      </c>
      <c r="AI69" s="77">
        <f t="shared" si="84"/>
        <v>339600</v>
      </c>
      <c r="AJ69" s="77">
        <f t="shared" si="84"/>
        <v>339600</v>
      </c>
      <c r="AK69" s="77">
        <f t="shared" si="84"/>
        <v>339600</v>
      </c>
      <c r="AL69" s="77">
        <f t="shared" si="84"/>
        <v>339600</v>
      </c>
      <c r="AM69" s="77">
        <f t="shared" si="84"/>
        <v>339600</v>
      </c>
      <c r="AN69" s="77">
        <f t="shared" si="84"/>
        <v>339600</v>
      </c>
      <c r="AO69" s="77">
        <f t="shared" si="84"/>
        <v>339600</v>
      </c>
      <c r="AP69" s="77">
        <f t="shared" si="84"/>
        <v>339600</v>
      </c>
      <c r="AQ69" s="77">
        <f t="shared" si="84"/>
        <v>339600</v>
      </c>
      <c r="AR69" s="77">
        <f t="shared" si="84"/>
        <v>339600</v>
      </c>
      <c r="AS69" s="77">
        <f t="shared" si="84"/>
        <v>339600</v>
      </c>
      <c r="AT69" s="77">
        <f t="shared" si="84"/>
        <v>339600</v>
      </c>
      <c r="AU69" s="77">
        <f t="shared" si="84"/>
        <v>0</v>
      </c>
      <c r="AV69" s="77">
        <f t="shared" si="84"/>
        <v>0</v>
      </c>
      <c r="AW69" s="77">
        <f t="shared" si="84"/>
        <v>0</v>
      </c>
      <c r="AX69" s="77">
        <f t="shared" si="84"/>
        <v>0</v>
      </c>
      <c r="AY69" s="77">
        <f t="shared" si="84"/>
        <v>0</v>
      </c>
      <c r="AZ69" s="77">
        <f t="shared" si="84"/>
        <v>0</v>
      </c>
      <c r="BA69" s="77">
        <f t="shared" si="84"/>
        <v>0</v>
      </c>
      <c r="BB69" s="77">
        <f t="shared" si="84"/>
        <v>0</v>
      </c>
      <c r="BC69" s="77">
        <f t="shared" si="84"/>
        <v>0</v>
      </c>
      <c r="BD69" s="77">
        <f t="shared" si="84"/>
        <v>0</v>
      </c>
      <c r="BE69" s="77">
        <f t="shared" si="84"/>
        <v>0</v>
      </c>
      <c r="BF69" s="77">
        <f t="shared" si="84"/>
        <v>0</v>
      </c>
      <c r="BG69" s="77">
        <f t="shared" si="84"/>
        <v>0</v>
      </c>
      <c r="BH69" s="77">
        <f t="shared" si="84"/>
        <v>0</v>
      </c>
    </row>
    <row r="70" spans="2:60" s="6" customFormat="1" ht="15" x14ac:dyDescent="0.25">
      <c r="B70" s="11" t="s">
        <v>48</v>
      </c>
      <c r="C70" s="12" t="s">
        <v>439</v>
      </c>
      <c r="D70" s="81">
        <f t="shared" si="83"/>
        <v>13385900</v>
      </c>
      <c r="E70" s="74">
        <f>SUM(E71:E75)</f>
        <v>0</v>
      </c>
      <c r="F70" s="74">
        <f>SUM(F71:F75)</f>
        <v>0</v>
      </c>
      <c r="G70" s="74">
        <f>SUM(G71:G75)</f>
        <v>141500</v>
      </c>
      <c r="H70" s="74">
        <f>SUM(H71:H75)</f>
        <v>339600</v>
      </c>
      <c r="I70" s="74">
        <f>SUM(I71:I75)</f>
        <v>339600</v>
      </c>
      <c r="J70" s="74">
        <f t="shared" ref="J70:BH70" si="85">SUM(J71:J75)</f>
        <v>339600</v>
      </c>
      <c r="K70" s="74">
        <f t="shared" si="85"/>
        <v>339600</v>
      </c>
      <c r="L70" s="74">
        <f t="shared" si="85"/>
        <v>339600</v>
      </c>
      <c r="M70" s="74">
        <f t="shared" si="85"/>
        <v>339600</v>
      </c>
      <c r="N70" s="74">
        <f t="shared" si="85"/>
        <v>339600</v>
      </c>
      <c r="O70" s="74">
        <f t="shared" si="85"/>
        <v>339600</v>
      </c>
      <c r="P70" s="74">
        <f t="shared" si="85"/>
        <v>339600</v>
      </c>
      <c r="Q70" s="74">
        <f t="shared" si="85"/>
        <v>339600</v>
      </c>
      <c r="R70" s="74">
        <f t="shared" si="85"/>
        <v>339600</v>
      </c>
      <c r="S70" s="74">
        <f t="shared" si="85"/>
        <v>339600</v>
      </c>
      <c r="T70" s="74">
        <f t="shared" si="85"/>
        <v>339600</v>
      </c>
      <c r="U70" s="74">
        <f t="shared" si="85"/>
        <v>339600</v>
      </c>
      <c r="V70" s="74">
        <f t="shared" si="85"/>
        <v>339600</v>
      </c>
      <c r="W70" s="74">
        <f t="shared" si="85"/>
        <v>339600</v>
      </c>
      <c r="X70" s="74">
        <f t="shared" si="85"/>
        <v>339600</v>
      </c>
      <c r="Y70" s="74">
        <f t="shared" si="85"/>
        <v>339600</v>
      </c>
      <c r="Z70" s="74">
        <f t="shared" si="85"/>
        <v>339600</v>
      </c>
      <c r="AA70" s="74">
        <f t="shared" si="85"/>
        <v>339600</v>
      </c>
      <c r="AB70" s="74">
        <f t="shared" si="85"/>
        <v>339600</v>
      </c>
      <c r="AC70" s="74">
        <f t="shared" si="85"/>
        <v>339600</v>
      </c>
      <c r="AD70" s="74">
        <f t="shared" si="85"/>
        <v>339600</v>
      </c>
      <c r="AE70" s="74">
        <f t="shared" si="85"/>
        <v>339600</v>
      </c>
      <c r="AF70" s="74">
        <f t="shared" si="85"/>
        <v>339600</v>
      </c>
      <c r="AG70" s="74">
        <f t="shared" si="85"/>
        <v>339600</v>
      </c>
      <c r="AH70" s="74">
        <f t="shared" si="85"/>
        <v>339600</v>
      </c>
      <c r="AI70" s="74">
        <f t="shared" si="85"/>
        <v>339600</v>
      </c>
      <c r="AJ70" s="74">
        <f t="shared" si="85"/>
        <v>339600</v>
      </c>
      <c r="AK70" s="74">
        <f t="shared" si="85"/>
        <v>339600</v>
      </c>
      <c r="AL70" s="74">
        <f t="shared" si="85"/>
        <v>339600</v>
      </c>
      <c r="AM70" s="74">
        <f t="shared" si="85"/>
        <v>339600</v>
      </c>
      <c r="AN70" s="74">
        <f t="shared" si="85"/>
        <v>339600</v>
      </c>
      <c r="AO70" s="74">
        <f t="shared" si="85"/>
        <v>339600</v>
      </c>
      <c r="AP70" s="74">
        <f t="shared" si="85"/>
        <v>339600</v>
      </c>
      <c r="AQ70" s="74">
        <f t="shared" si="85"/>
        <v>339600</v>
      </c>
      <c r="AR70" s="74">
        <f t="shared" si="85"/>
        <v>339600</v>
      </c>
      <c r="AS70" s="74">
        <f t="shared" si="85"/>
        <v>339600</v>
      </c>
      <c r="AT70" s="74">
        <f t="shared" si="85"/>
        <v>339600</v>
      </c>
      <c r="AU70" s="74">
        <f t="shared" si="85"/>
        <v>0</v>
      </c>
      <c r="AV70" s="74">
        <f t="shared" si="85"/>
        <v>0</v>
      </c>
      <c r="AW70" s="74">
        <f t="shared" si="85"/>
        <v>0</v>
      </c>
      <c r="AX70" s="74">
        <f t="shared" si="85"/>
        <v>0</v>
      </c>
      <c r="AY70" s="74">
        <f t="shared" si="85"/>
        <v>0</v>
      </c>
      <c r="AZ70" s="74">
        <f t="shared" si="85"/>
        <v>0</v>
      </c>
      <c r="BA70" s="74">
        <f t="shared" si="85"/>
        <v>0</v>
      </c>
      <c r="BB70" s="74">
        <f t="shared" si="85"/>
        <v>0</v>
      </c>
      <c r="BC70" s="74">
        <f t="shared" si="85"/>
        <v>0</v>
      </c>
      <c r="BD70" s="74">
        <f t="shared" si="85"/>
        <v>0</v>
      </c>
      <c r="BE70" s="74">
        <f t="shared" si="85"/>
        <v>0</v>
      </c>
      <c r="BF70" s="74">
        <f t="shared" si="85"/>
        <v>0</v>
      </c>
      <c r="BG70" s="74">
        <f t="shared" si="85"/>
        <v>0</v>
      </c>
      <c r="BH70" s="74">
        <f t="shared" si="85"/>
        <v>0</v>
      </c>
    </row>
    <row r="71" spans="2:60" s="6" customFormat="1" hidden="1" x14ac:dyDescent="0.2">
      <c r="B71" s="13"/>
      <c r="C71" s="13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</row>
    <row r="72" spans="2:60" s="6" customFormat="1" hidden="1" x14ac:dyDescent="0.2">
      <c r="B72" s="13"/>
      <c r="C72" s="13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</row>
    <row r="73" spans="2:60" s="6" customFormat="1" hidden="1" x14ac:dyDescent="0.2">
      <c r="B73" s="13"/>
      <c r="C73" s="13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</row>
    <row r="74" spans="2:60" s="6" customFormat="1" hidden="1" x14ac:dyDescent="0.2">
      <c r="B74" s="13"/>
      <c r="C74" s="13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</row>
    <row r="75" spans="2:60" s="6" customFormat="1" x14ac:dyDescent="0.2">
      <c r="B75" s="230" t="s">
        <v>17</v>
      </c>
      <c r="C75" s="13" t="s">
        <v>446</v>
      </c>
      <c r="D75" s="74">
        <f t="shared" si="83"/>
        <v>13385900</v>
      </c>
      <c r="E75" s="74">
        <f>'11_Ост_П_ППР'!E251*'14_Ост_П_Экспл'!$D$7/4</f>
        <v>0</v>
      </c>
      <c r="F75" s="74">
        <f>'11_Ост_П_ППР'!F251*'14_Ост_П_Экспл'!$D$7/4</f>
        <v>0</v>
      </c>
      <c r="G75" s="74">
        <f>'11_Ост_П_ППР'!G251*'14_Ост_П_Экспл'!$D$7/4</f>
        <v>141500</v>
      </c>
      <c r="H75" s="74">
        <f>'11_Ост_П_ППР'!H251*'14_Ост_П_Экспл'!$D$7/4</f>
        <v>339600</v>
      </c>
      <c r="I75" s="74">
        <f>'11_Ост_П_ППР'!I251*'14_Ост_П_Экспл'!$D$7/4</f>
        <v>339600</v>
      </c>
      <c r="J75" s="74">
        <f>'11_Ост_П_ППР'!J251*'14_Ост_П_Экспл'!$D$7/4</f>
        <v>339600</v>
      </c>
      <c r="K75" s="74">
        <f>'11_Ост_П_ППР'!K251*'14_Ост_П_Экспл'!$D$7/4</f>
        <v>339600</v>
      </c>
      <c r="L75" s="74">
        <f>'11_Ост_П_ППР'!L251*'14_Ост_П_Экспл'!$D$7/4</f>
        <v>339600</v>
      </c>
      <c r="M75" s="74">
        <f>'11_Ост_П_ППР'!M251*'14_Ост_П_Экспл'!$D$7/4</f>
        <v>339600</v>
      </c>
      <c r="N75" s="74">
        <f>'11_Ост_П_ППР'!N251*'14_Ост_П_Экспл'!$D$7/4</f>
        <v>339600</v>
      </c>
      <c r="O75" s="74">
        <f>'11_Ост_П_ППР'!O251*'14_Ост_П_Экспл'!$D$7/4</f>
        <v>339600</v>
      </c>
      <c r="P75" s="74">
        <f>'11_Ост_П_ППР'!P251*'14_Ост_П_Экспл'!$D$7/4</f>
        <v>339600</v>
      </c>
      <c r="Q75" s="74">
        <f>'11_Ост_П_ППР'!Q251*'14_Ост_П_Экспл'!$D$7/4</f>
        <v>339600</v>
      </c>
      <c r="R75" s="74">
        <f>'11_Ост_П_ППР'!R251*'14_Ост_П_Экспл'!$D$7/4</f>
        <v>339600</v>
      </c>
      <c r="S75" s="74">
        <f>'11_Ост_П_ППР'!S251*'14_Ост_П_Экспл'!$D$7/4</f>
        <v>339600</v>
      </c>
      <c r="T75" s="74">
        <f>'11_Ост_П_ППР'!T251*'14_Ост_П_Экспл'!$D$7/4</f>
        <v>339600</v>
      </c>
      <c r="U75" s="74">
        <f>'11_Ост_П_ППР'!U251*'14_Ост_П_Экспл'!$D$7/4</f>
        <v>339600</v>
      </c>
      <c r="V75" s="74">
        <f>'11_Ост_П_ППР'!V251*'14_Ост_П_Экспл'!$D$7/4</f>
        <v>339600</v>
      </c>
      <c r="W75" s="74">
        <f>'11_Ост_П_ППР'!W251*'14_Ост_П_Экспл'!$D$7/4</f>
        <v>339600</v>
      </c>
      <c r="X75" s="74">
        <f>'11_Ост_П_ППР'!X251*'14_Ост_П_Экспл'!$D$7/4</f>
        <v>339600</v>
      </c>
      <c r="Y75" s="74">
        <f>'11_Ост_П_ППР'!Y251*'14_Ост_П_Экспл'!$D$7/4</f>
        <v>339600</v>
      </c>
      <c r="Z75" s="74">
        <f>'11_Ост_П_ППР'!Z251*'14_Ост_П_Экспл'!$D$7/4</f>
        <v>339600</v>
      </c>
      <c r="AA75" s="74">
        <f>'11_Ост_П_ППР'!AA251*'14_Ост_П_Экспл'!$D$7/4</f>
        <v>339600</v>
      </c>
      <c r="AB75" s="74">
        <f>'11_Ост_П_ППР'!AB251*'14_Ост_П_Экспл'!$D$7/4</f>
        <v>339600</v>
      </c>
      <c r="AC75" s="74">
        <f>'11_Ост_П_ППР'!AC251*'14_Ост_П_Экспл'!$D$7/4</f>
        <v>339600</v>
      </c>
      <c r="AD75" s="74">
        <f>'11_Ост_П_ППР'!AD251*'14_Ост_П_Экспл'!$D$7/4</f>
        <v>339600</v>
      </c>
      <c r="AE75" s="74">
        <f>'11_Ост_П_ППР'!AE251*'14_Ост_П_Экспл'!$D$7/4</f>
        <v>339600</v>
      </c>
      <c r="AF75" s="74">
        <f>'11_Ост_П_ППР'!AF251*'14_Ост_П_Экспл'!$D$7/4</f>
        <v>339600</v>
      </c>
      <c r="AG75" s="74">
        <f>'11_Ост_П_ППР'!AG251*'14_Ост_П_Экспл'!$D$7/4</f>
        <v>339600</v>
      </c>
      <c r="AH75" s="74">
        <f>'11_Ост_П_ППР'!AH251*'14_Ост_П_Экспл'!$D$7/4</f>
        <v>339600</v>
      </c>
      <c r="AI75" s="74">
        <f>'11_Ост_П_ППР'!AI251*'14_Ост_П_Экспл'!$D$7/4</f>
        <v>339600</v>
      </c>
      <c r="AJ75" s="74">
        <f>'11_Ост_П_ППР'!AJ251*'14_Ост_П_Экспл'!$D$7/4</f>
        <v>339600</v>
      </c>
      <c r="AK75" s="74">
        <f>'11_Ост_П_ППР'!AK251*'14_Ост_П_Экспл'!$D$7/4</f>
        <v>339600</v>
      </c>
      <c r="AL75" s="74">
        <f>'11_Ост_П_ППР'!AL251*'14_Ост_П_Экспл'!$D$7/4</f>
        <v>339600</v>
      </c>
      <c r="AM75" s="74">
        <f>'11_Ост_П_ППР'!AM251*'14_Ост_П_Экспл'!$D$7/4</f>
        <v>339600</v>
      </c>
      <c r="AN75" s="74">
        <f>'11_Ост_П_ППР'!AN251*'14_Ост_П_Экспл'!$D$7/4</f>
        <v>339600</v>
      </c>
      <c r="AO75" s="74">
        <f>'11_Ост_П_ППР'!AO251*'14_Ост_П_Экспл'!$D$7/4</f>
        <v>339600</v>
      </c>
      <c r="AP75" s="74">
        <f>'11_Ост_П_ППР'!AP251*'14_Ост_П_Экспл'!$D$7/4</f>
        <v>339600</v>
      </c>
      <c r="AQ75" s="74">
        <f>'11_Ост_П_ППР'!AQ251*'14_Ост_П_Экспл'!$D$7/4</f>
        <v>339600</v>
      </c>
      <c r="AR75" s="74">
        <f>'11_Ост_П_ППР'!AR251*'14_Ост_П_Экспл'!$D$7/4</f>
        <v>339600</v>
      </c>
      <c r="AS75" s="74">
        <f>'11_Ост_П_ППР'!AS251*'14_Ост_П_Экспл'!$D$7/4</f>
        <v>339600</v>
      </c>
      <c r="AT75" s="74">
        <f>'11_Ост_П_ППР'!AT251*'14_Ост_П_Экспл'!$D$7/4</f>
        <v>339600</v>
      </c>
      <c r="AU75" s="74">
        <f>'11_Ост_П_ППР'!AU251*'14_Ост_П_Экспл'!$D$7/4</f>
        <v>0</v>
      </c>
      <c r="AV75" s="74">
        <f>'11_Ост_П_ППР'!AV251*'14_Ост_П_Экспл'!$D$7/4</f>
        <v>0</v>
      </c>
      <c r="AW75" s="74">
        <f>'11_Ост_П_ППР'!AW256*'14_Ост_П_Экспл'!$D$8/4</f>
        <v>0</v>
      </c>
      <c r="AX75" s="74">
        <f>'11_Ост_П_ППР'!AX256*'14_Ост_П_Экспл'!$D$8/4</f>
        <v>0</v>
      </c>
      <c r="AY75" s="74">
        <f>'11_Ост_П_ППР'!AY256*'14_Ост_П_Экспл'!$D$8/4</f>
        <v>0</v>
      </c>
      <c r="AZ75" s="74">
        <f>'11_Ост_П_ППР'!AZ256*'14_Ост_П_Экспл'!$D$8/4</f>
        <v>0</v>
      </c>
      <c r="BA75" s="74">
        <f>'11_Ост_П_ППР'!BA256*'14_Ост_П_Экспл'!$D$8/4</f>
        <v>0</v>
      </c>
      <c r="BB75" s="74">
        <f>'11_Ост_П_ППР'!BB256*'14_Ост_П_Экспл'!$D$8/4</f>
        <v>0</v>
      </c>
      <c r="BC75" s="74">
        <f>'11_Ост_П_ППР'!BC256*'14_Ост_П_Экспл'!$D$8/4</f>
        <v>0</v>
      </c>
      <c r="BD75" s="74">
        <f>'11_Ост_П_ППР'!BD256*'14_Ост_П_Экспл'!$D$8/4</f>
        <v>0</v>
      </c>
      <c r="BE75" s="74">
        <f>'11_Ост_П_ППР'!BE256*'14_Ост_П_Экспл'!$D$8/4</f>
        <v>0</v>
      </c>
      <c r="BF75" s="74">
        <f>'11_Ост_П_ППР'!BF256*'14_Ост_П_Экспл'!$D$8/4</f>
        <v>0</v>
      </c>
      <c r="BG75" s="74">
        <f>'11_Ост_П_ППР'!BG256*'14_Ост_П_Экспл'!$D$8/4</f>
        <v>0</v>
      </c>
      <c r="BH75" s="74">
        <f>'11_Ост_П_ППР'!BH256*'14_Ост_П_Экспл'!$D$8/4</f>
        <v>0</v>
      </c>
    </row>
    <row r="76" spans="2:60" s="6" customFormat="1" ht="15" hidden="1" x14ac:dyDescent="0.25">
      <c r="B76" s="11"/>
      <c r="C76" s="12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</row>
    <row r="77" spans="2:60" s="6" customFormat="1" ht="15" x14ac:dyDescent="0.25">
      <c r="B77" s="14" t="s">
        <v>52</v>
      </c>
      <c r="C77" s="374" t="s">
        <v>95</v>
      </c>
      <c r="D77" s="77">
        <f>SUM(E77:BH77)</f>
        <v>13811600</v>
      </c>
      <c r="E77" s="77">
        <f>E78+E84</f>
        <v>0</v>
      </c>
      <c r="F77" s="77">
        <f t="shared" ref="F77:BH77" si="86">F78+F84</f>
        <v>0</v>
      </c>
      <c r="G77" s="77">
        <f t="shared" si="86"/>
        <v>146000</v>
      </c>
      <c r="H77" s="77">
        <f>H78+H84</f>
        <v>350400</v>
      </c>
      <c r="I77" s="77">
        <f t="shared" si="86"/>
        <v>350400</v>
      </c>
      <c r="J77" s="77">
        <f t="shared" si="86"/>
        <v>350400</v>
      </c>
      <c r="K77" s="77">
        <f t="shared" si="86"/>
        <v>350400</v>
      </c>
      <c r="L77" s="77">
        <f t="shared" si="86"/>
        <v>350400</v>
      </c>
      <c r="M77" s="77">
        <f t="shared" si="86"/>
        <v>350400</v>
      </c>
      <c r="N77" s="77">
        <f t="shared" si="86"/>
        <v>350400</v>
      </c>
      <c r="O77" s="77">
        <f t="shared" si="86"/>
        <v>350400</v>
      </c>
      <c r="P77" s="77">
        <f t="shared" si="86"/>
        <v>350400</v>
      </c>
      <c r="Q77" s="77">
        <f t="shared" si="86"/>
        <v>350400</v>
      </c>
      <c r="R77" s="77">
        <f t="shared" si="86"/>
        <v>350400</v>
      </c>
      <c r="S77" s="77">
        <f t="shared" si="86"/>
        <v>350400</v>
      </c>
      <c r="T77" s="77">
        <f t="shared" si="86"/>
        <v>350400</v>
      </c>
      <c r="U77" s="77">
        <f t="shared" si="86"/>
        <v>350400</v>
      </c>
      <c r="V77" s="77">
        <f t="shared" si="86"/>
        <v>350400</v>
      </c>
      <c r="W77" s="77">
        <f t="shared" si="86"/>
        <v>350400</v>
      </c>
      <c r="X77" s="77">
        <f t="shared" si="86"/>
        <v>350400</v>
      </c>
      <c r="Y77" s="77">
        <f t="shared" si="86"/>
        <v>350400</v>
      </c>
      <c r="Z77" s="77">
        <f t="shared" si="86"/>
        <v>350400</v>
      </c>
      <c r="AA77" s="77">
        <f t="shared" si="86"/>
        <v>350400</v>
      </c>
      <c r="AB77" s="77">
        <f t="shared" si="86"/>
        <v>350400</v>
      </c>
      <c r="AC77" s="77">
        <f t="shared" si="86"/>
        <v>350400</v>
      </c>
      <c r="AD77" s="77">
        <f t="shared" si="86"/>
        <v>350400</v>
      </c>
      <c r="AE77" s="77">
        <f t="shared" si="86"/>
        <v>350400</v>
      </c>
      <c r="AF77" s="77">
        <f t="shared" si="86"/>
        <v>350400</v>
      </c>
      <c r="AG77" s="77">
        <f t="shared" si="86"/>
        <v>350400</v>
      </c>
      <c r="AH77" s="77">
        <f t="shared" si="86"/>
        <v>350400</v>
      </c>
      <c r="AI77" s="77">
        <f t="shared" si="86"/>
        <v>350400</v>
      </c>
      <c r="AJ77" s="77">
        <f t="shared" si="86"/>
        <v>350400</v>
      </c>
      <c r="AK77" s="77">
        <f t="shared" si="86"/>
        <v>350400</v>
      </c>
      <c r="AL77" s="77">
        <f t="shared" si="86"/>
        <v>350400</v>
      </c>
      <c r="AM77" s="77">
        <f t="shared" si="86"/>
        <v>350400</v>
      </c>
      <c r="AN77" s="77">
        <f t="shared" si="86"/>
        <v>350400</v>
      </c>
      <c r="AO77" s="77">
        <f t="shared" si="86"/>
        <v>350400</v>
      </c>
      <c r="AP77" s="77">
        <f t="shared" si="86"/>
        <v>350400</v>
      </c>
      <c r="AQ77" s="77">
        <f t="shared" si="86"/>
        <v>350400</v>
      </c>
      <c r="AR77" s="77">
        <f t="shared" si="86"/>
        <v>350400</v>
      </c>
      <c r="AS77" s="77">
        <f t="shared" si="86"/>
        <v>350400</v>
      </c>
      <c r="AT77" s="77">
        <f t="shared" si="86"/>
        <v>350400</v>
      </c>
      <c r="AU77" s="77">
        <f t="shared" si="86"/>
        <v>0</v>
      </c>
      <c r="AV77" s="77">
        <f t="shared" si="86"/>
        <v>0</v>
      </c>
      <c r="AW77" s="77">
        <f t="shared" si="86"/>
        <v>0</v>
      </c>
      <c r="AX77" s="77">
        <f t="shared" si="86"/>
        <v>0</v>
      </c>
      <c r="AY77" s="77">
        <f t="shared" si="86"/>
        <v>0</v>
      </c>
      <c r="AZ77" s="77">
        <f t="shared" si="86"/>
        <v>0</v>
      </c>
      <c r="BA77" s="77">
        <f t="shared" si="86"/>
        <v>0</v>
      </c>
      <c r="BB77" s="77">
        <f t="shared" si="86"/>
        <v>0</v>
      </c>
      <c r="BC77" s="77">
        <f t="shared" si="86"/>
        <v>0</v>
      </c>
      <c r="BD77" s="77">
        <f t="shared" si="86"/>
        <v>0</v>
      </c>
      <c r="BE77" s="77">
        <f t="shared" si="86"/>
        <v>0</v>
      </c>
      <c r="BF77" s="77">
        <f t="shared" si="86"/>
        <v>0</v>
      </c>
      <c r="BG77" s="77">
        <f t="shared" si="86"/>
        <v>0</v>
      </c>
      <c r="BH77" s="77">
        <f t="shared" si="86"/>
        <v>0</v>
      </c>
    </row>
    <row r="78" spans="2:60" s="6" customFormat="1" ht="15" x14ac:dyDescent="0.25">
      <c r="B78" s="11" t="s">
        <v>53</v>
      </c>
      <c r="C78" s="12" t="s">
        <v>439</v>
      </c>
      <c r="D78" s="81">
        <f>SUM(E78:BH78)</f>
        <v>13811600</v>
      </c>
      <c r="E78" s="74">
        <f>SUM(E79:E83)</f>
        <v>0</v>
      </c>
      <c r="F78" s="74">
        <f t="shared" ref="F78:BH78" si="87">SUM(F79:F83)</f>
        <v>0</v>
      </c>
      <c r="G78" s="74">
        <f t="shared" si="87"/>
        <v>146000</v>
      </c>
      <c r="H78" s="74">
        <f t="shared" si="87"/>
        <v>350400</v>
      </c>
      <c r="I78" s="74">
        <f t="shared" si="87"/>
        <v>350400</v>
      </c>
      <c r="J78" s="74">
        <f t="shared" si="87"/>
        <v>350400</v>
      </c>
      <c r="K78" s="74">
        <f t="shared" si="87"/>
        <v>350400</v>
      </c>
      <c r="L78" s="74">
        <f t="shared" si="87"/>
        <v>350400</v>
      </c>
      <c r="M78" s="74">
        <f t="shared" si="87"/>
        <v>350400</v>
      </c>
      <c r="N78" s="74">
        <f t="shared" si="87"/>
        <v>350400</v>
      </c>
      <c r="O78" s="74">
        <f t="shared" si="87"/>
        <v>350400</v>
      </c>
      <c r="P78" s="74">
        <f t="shared" si="87"/>
        <v>350400</v>
      </c>
      <c r="Q78" s="74">
        <f t="shared" si="87"/>
        <v>350400</v>
      </c>
      <c r="R78" s="74">
        <f t="shared" si="87"/>
        <v>350400</v>
      </c>
      <c r="S78" s="74">
        <f t="shared" si="87"/>
        <v>350400</v>
      </c>
      <c r="T78" s="74">
        <f t="shared" si="87"/>
        <v>350400</v>
      </c>
      <c r="U78" s="74">
        <f t="shared" si="87"/>
        <v>350400</v>
      </c>
      <c r="V78" s="74">
        <f t="shared" si="87"/>
        <v>350400</v>
      </c>
      <c r="W78" s="74">
        <f t="shared" si="87"/>
        <v>350400</v>
      </c>
      <c r="X78" s="74">
        <f t="shared" si="87"/>
        <v>350400</v>
      </c>
      <c r="Y78" s="74">
        <f t="shared" si="87"/>
        <v>350400</v>
      </c>
      <c r="Z78" s="74">
        <f t="shared" si="87"/>
        <v>350400</v>
      </c>
      <c r="AA78" s="74">
        <f t="shared" si="87"/>
        <v>350400</v>
      </c>
      <c r="AB78" s="74">
        <f t="shared" si="87"/>
        <v>350400</v>
      </c>
      <c r="AC78" s="74">
        <f t="shared" si="87"/>
        <v>350400</v>
      </c>
      <c r="AD78" s="74">
        <f t="shared" si="87"/>
        <v>350400</v>
      </c>
      <c r="AE78" s="74">
        <f t="shared" si="87"/>
        <v>350400</v>
      </c>
      <c r="AF78" s="74">
        <f t="shared" si="87"/>
        <v>350400</v>
      </c>
      <c r="AG78" s="74">
        <f t="shared" si="87"/>
        <v>350400</v>
      </c>
      <c r="AH78" s="74">
        <f t="shared" si="87"/>
        <v>350400</v>
      </c>
      <c r="AI78" s="74">
        <f t="shared" si="87"/>
        <v>350400</v>
      </c>
      <c r="AJ78" s="74">
        <f t="shared" si="87"/>
        <v>350400</v>
      </c>
      <c r="AK78" s="74">
        <f t="shared" si="87"/>
        <v>350400</v>
      </c>
      <c r="AL78" s="74">
        <f t="shared" si="87"/>
        <v>350400</v>
      </c>
      <c r="AM78" s="74">
        <f t="shared" si="87"/>
        <v>350400</v>
      </c>
      <c r="AN78" s="74">
        <f t="shared" si="87"/>
        <v>350400</v>
      </c>
      <c r="AO78" s="74">
        <f t="shared" si="87"/>
        <v>350400</v>
      </c>
      <c r="AP78" s="74">
        <f t="shared" si="87"/>
        <v>350400</v>
      </c>
      <c r="AQ78" s="74">
        <f t="shared" si="87"/>
        <v>350400</v>
      </c>
      <c r="AR78" s="74">
        <f t="shared" si="87"/>
        <v>350400</v>
      </c>
      <c r="AS78" s="74">
        <f t="shared" si="87"/>
        <v>350400</v>
      </c>
      <c r="AT78" s="74">
        <f t="shared" si="87"/>
        <v>350400</v>
      </c>
      <c r="AU78" s="74">
        <f t="shared" si="87"/>
        <v>0</v>
      </c>
      <c r="AV78" s="74">
        <f t="shared" si="87"/>
        <v>0</v>
      </c>
      <c r="AW78" s="74">
        <f t="shared" si="87"/>
        <v>0</v>
      </c>
      <c r="AX78" s="74">
        <f t="shared" si="87"/>
        <v>0</v>
      </c>
      <c r="AY78" s="74">
        <f t="shared" si="87"/>
        <v>0</v>
      </c>
      <c r="AZ78" s="74">
        <f t="shared" si="87"/>
        <v>0</v>
      </c>
      <c r="BA78" s="74">
        <f t="shared" si="87"/>
        <v>0</v>
      </c>
      <c r="BB78" s="74">
        <f t="shared" si="87"/>
        <v>0</v>
      </c>
      <c r="BC78" s="74">
        <f t="shared" si="87"/>
        <v>0</v>
      </c>
      <c r="BD78" s="74">
        <f t="shared" si="87"/>
        <v>0</v>
      </c>
      <c r="BE78" s="74">
        <f t="shared" si="87"/>
        <v>0</v>
      </c>
      <c r="BF78" s="74">
        <f t="shared" si="87"/>
        <v>0</v>
      </c>
      <c r="BG78" s="74">
        <f t="shared" si="87"/>
        <v>0</v>
      </c>
      <c r="BH78" s="74">
        <f t="shared" si="87"/>
        <v>0</v>
      </c>
    </row>
    <row r="79" spans="2:60" s="6" customFormat="1" x14ac:dyDescent="0.2">
      <c r="B79" s="13" t="s">
        <v>28</v>
      </c>
      <c r="C79" s="13" t="s">
        <v>447</v>
      </c>
      <c r="D79" s="74">
        <f>SUM(E79:BH79)</f>
        <v>13811600</v>
      </c>
      <c r="E79" s="74">
        <f>'11_Ост_П_ППР'!E251*'14_Ост_П_Экспл'!$D$9/4</f>
        <v>0</v>
      </c>
      <c r="F79" s="74">
        <f>'11_Ост_П_ППР'!F251*'14_Ост_П_Экспл'!$D$9/4</f>
        <v>0</v>
      </c>
      <c r="G79" s="74">
        <f>'11_Ост_П_ППР'!G251*'14_Ост_П_Экспл'!$D$9/4</f>
        <v>146000</v>
      </c>
      <c r="H79" s="74">
        <f>'11_Ост_П_ППР'!H251*'14_Ост_П_Экспл'!$D$9/4</f>
        <v>350400</v>
      </c>
      <c r="I79" s="74">
        <f>'11_Ост_П_ППР'!I251*'14_Ост_П_Экспл'!$D$9/4</f>
        <v>350400</v>
      </c>
      <c r="J79" s="74">
        <f>'11_Ост_П_ППР'!J251*'14_Ост_П_Экспл'!$D$9/4</f>
        <v>350400</v>
      </c>
      <c r="K79" s="74">
        <f>'11_Ост_П_ППР'!K251*'14_Ост_П_Экспл'!$D$9/4</f>
        <v>350400</v>
      </c>
      <c r="L79" s="74">
        <f>'11_Ост_П_ППР'!L251*'14_Ост_П_Экспл'!$D$9/4</f>
        <v>350400</v>
      </c>
      <c r="M79" s="74">
        <f>'11_Ост_П_ППР'!M251*'14_Ост_П_Экспл'!$D$9/4</f>
        <v>350400</v>
      </c>
      <c r="N79" s="74">
        <f>'11_Ост_П_ППР'!N251*'14_Ост_П_Экспл'!$D$9/4</f>
        <v>350400</v>
      </c>
      <c r="O79" s="74">
        <f>'11_Ост_П_ППР'!O251*'14_Ост_П_Экспл'!$D$9/4</f>
        <v>350400</v>
      </c>
      <c r="P79" s="74">
        <f>'11_Ост_П_ППР'!P251*'14_Ост_П_Экспл'!$D$9/4</f>
        <v>350400</v>
      </c>
      <c r="Q79" s="74">
        <f>'11_Ост_П_ППР'!Q251*'14_Ост_П_Экспл'!$D$9/4</f>
        <v>350400</v>
      </c>
      <c r="R79" s="74">
        <f>'11_Ост_П_ППР'!R251*'14_Ост_П_Экспл'!$D$9/4</f>
        <v>350400</v>
      </c>
      <c r="S79" s="74">
        <f>'11_Ост_П_ППР'!S251*'14_Ост_П_Экспл'!$D$9/4</f>
        <v>350400</v>
      </c>
      <c r="T79" s="74">
        <f>'11_Ост_П_ППР'!T251*'14_Ост_П_Экспл'!$D$9/4</f>
        <v>350400</v>
      </c>
      <c r="U79" s="74">
        <f>'11_Ост_П_ППР'!U251*'14_Ост_П_Экспл'!$D$9/4</f>
        <v>350400</v>
      </c>
      <c r="V79" s="74">
        <f>'11_Ост_П_ППР'!V251*'14_Ост_П_Экспл'!$D$9/4</f>
        <v>350400</v>
      </c>
      <c r="W79" s="74">
        <f>'11_Ост_П_ППР'!W251*'14_Ост_П_Экспл'!$D$9/4</f>
        <v>350400</v>
      </c>
      <c r="X79" s="74">
        <f>'11_Ост_П_ППР'!X251*'14_Ост_П_Экспл'!$D$9/4</f>
        <v>350400</v>
      </c>
      <c r="Y79" s="74">
        <f>'11_Ост_П_ППР'!Y251*'14_Ост_П_Экспл'!$D$9/4</f>
        <v>350400</v>
      </c>
      <c r="Z79" s="74">
        <f>'11_Ост_П_ППР'!Z251*'14_Ост_П_Экспл'!$D$9/4</f>
        <v>350400</v>
      </c>
      <c r="AA79" s="74">
        <f>'11_Ост_П_ППР'!AA251*'14_Ост_П_Экспл'!$D$9/4</f>
        <v>350400</v>
      </c>
      <c r="AB79" s="74">
        <f>'11_Ост_П_ППР'!AB251*'14_Ост_П_Экспл'!$D$9/4</f>
        <v>350400</v>
      </c>
      <c r="AC79" s="74">
        <f>'11_Ост_П_ППР'!AC251*'14_Ост_П_Экспл'!$D$9/4</f>
        <v>350400</v>
      </c>
      <c r="AD79" s="74">
        <f>'11_Ост_П_ППР'!AD251*'14_Ост_П_Экспл'!$D$9/4</f>
        <v>350400</v>
      </c>
      <c r="AE79" s="74">
        <f>'11_Ост_П_ППР'!AE251*'14_Ост_П_Экспл'!$D$9/4</f>
        <v>350400</v>
      </c>
      <c r="AF79" s="74">
        <f>'11_Ост_П_ППР'!AF251*'14_Ост_П_Экспл'!$D$9/4</f>
        <v>350400</v>
      </c>
      <c r="AG79" s="74">
        <f>'11_Ост_П_ППР'!AG251*'14_Ост_П_Экспл'!$D$9/4</f>
        <v>350400</v>
      </c>
      <c r="AH79" s="74">
        <f>'11_Ост_П_ППР'!AH251*'14_Ост_П_Экспл'!$D$9/4</f>
        <v>350400</v>
      </c>
      <c r="AI79" s="74">
        <f>'11_Ост_П_ППР'!AI251*'14_Ост_П_Экспл'!$D$9/4</f>
        <v>350400</v>
      </c>
      <c r="AJ79" s="74">
        <f>'11_Ост_П_ППР'!AJ251*'14_Ост_П_Экспл'!$D$9/4</f>
        <v>350400</v>
      </c>
      <c r="AK79" s="74">
        <f>'11_Ост_П_ППР'!AK251*'14_Ост_П_Экспл'!$D$9/4</f>
        <v>350400</v>
      </c>
      <c r="AL79" s="74">
        <f>'11_Ост_П_ППР'!AL251*'14_Ост_П_Экспл'!$D$9/4</f>
        <v>350400</v>
      </c>
      <c r="AM79" s="74">
        <f>'11_Ост_П_ППР'!AM251*'14_Ост_П_Экспл'!$D$9/4</f>
        <v>350400</v>
      </c>
      <c r="AN79" s="74">
        <f>'11_Ост_П_ППР'!AN251*'14_Ост_П_Экспл'!$D$9/4</f>
        <v>350400</v>
      </c>
      <c r="AO79" s="74">
        <f>'11_Ост_П_ППР'!AO251*'14_Ост_П_Экспл'!$D$9/4</f>
        <v>350400</v>
      </c>
      <c r="AP79" s="74">
        <f>'11_Ост_П_ППР'!AP251*'14_Ост_П_Экспл'!$D$9/4</f>
        <v>350400</v>
      </c>
      <c r="AQ79" s="74">
        <f>'11_Ост_П_ППР'!AQ251*'14_Ост_П_Экспл'!$D$9/4</f>
        <v>350400</v>
      </c>
      <c r="AR79" s="74">
        <f>'11_Ост_П_ППР'!AR251*'14_Ост_П_Экспл'!$D$9/4</f>
        <v>350400</v>
      </c>
      <c r="AS79" s="74">
        <f>'11_Ост_П_ППР'!AS251*'14_Ост_П_Экспл'!$D$9/4</f>
        <v>350400</v>
      </c>
      <c r="AT79" s="74">
        <f>'11_Ост_П_ППР'!AT251*'14_Ост_П_Экспл'!$D$9/4</f>
        <v>350400</v>
      </c>
      <c r="AU79" s="74">
        <f>'11_Ост_П_ППР'!AU251*'14_Ост_П_Экспл'!$D$9/4</f>
        <v>0</v>
      </c>
      <c r="AV79" s="74">
        <f>'11_Ост_П_ППР'!AV251*'14_Ост_П_Экспл'!$D$9/4</f>
        <v>0</v>
      </c>
      <c r="AW79" s="74">
        <f>'11_Ост_П_ППР'!AW252*'14_Ост_П_Экспл'!$D$9/4</f>
        <v>0</v>
      </c>
      <c r="AX79" s="74">
        <f>'11_Ост_П_ППР'!AX252*'14_Ост_П_Экспл'!$D$9/4</f>
        <v>0</v>
      </c>
      <c r="AY79" s="74">
        <f>'11_Ост_П_ППР'!AY252*'14_Ост_П_Экспл'!$D$9/4</f>
        <v>0</v>
      </c>
      <c r="AZ79" s="74">
        <f>'11_Ост_П_ППР'!AZ252*'14_Ост_П_Экспл'!$D$9/4</f>
        <v>0</v>
      </c>
      <c r="BA79" s="74">
        <f>'11_Ост_П_ППР'!BA252*'14_Ост_П_Экспл'!$D$9/4</f>
        <v>0</v>
      </c>
      <c r="BB79" s="74">
        <f>'11_Ост_П_ППР'!BB252*'14_Ост_П_Экспл'!$D$9/4</f>
        <v>0</v>
      </c>
      <c r="BC79" s="74">
        <f>'11_Ост_П_ППР'!BC252*'14_Ост_П_Экспл'!$D$9/4</f>
        <v>0</v>
      </c>
      <c r="BD79" s="74">
        <f>'11_Ост_П_ППР'!BD252*'14_Ост_П_Экспл'!$D$9/4</f>
        <v>0</v>
      </c>
      <c r="BE79" s="74">
        <f>'11_Ост_П_ППР'!BE252*'14_Ост_П_Экспл'!$D$9/4</f>
        <v>0</v>
      </c>
      <c r="BF79" s="74">
        <f>'11_Ост_П_ППР'!BF252*'14_Ост_П_Экспл'!$D$9/4</f>
        <v>0</v>
      </c>
      <c r="BG79" s="74">
        <f>'11_Ост_П_ППР'!BG252*'14_Ост_П_Экспл'!$D$9/4</f>
        <v>0</v>
      </c>
      <c r="BH79" s="74">
        <f>'11_Ост_П_ППР'!BH252*'14_Ост_П_Экспл'!$D$9/4</f>
        <v>0</v>
      </c>
    </row>
    <row r="80" spans="2:60" s="6" customFormat="1" hidden="1" x14ac:dyDescent="0.2">
      <c r="B80" s="13"/>
      <c r="C80" s="13"/>
      <c r="D80" s="74">
        <f t="shared" si="83"/>
        <v>0</v>
      </c>
      <c r="E80" s="74">
        <f>'11_Ост_П_ППР'!E253*'14_Ост_П_Экспл'!$D$9/4</f>
        <v>0</v>
      </c>
      <c r="F80" s="74">
        <f>'11_Ост_П_ППР'!F253*'14_Ост_П_Экспл'!$D$9/4</f>
        <v>0</v>
      </c>
      <c r="G80" s="74">
        <f>'11_Ост_П_ППР'!G253*'14_Ост_П_Экспл'!$D$9/4</f>
        <v>0</v>
      </c>
      <c r="H80" s="74">
        <f>'11_Ост_П_ППР'!H253*'14_Ост_П_Экспл'!$D$9/4</f>
        <v>0</v>
      </c>
      <c r="I80" s="74">
        <f>'11_Ост_П_ППР'!I253*'14_Ост_П_Экспл'!$D$9/4</f>
        <v>0</v>
      </c>
      <c r="J80" s="74">
        <f>'11_Ост_П_ППР'!J253*'14_Ост_П_Экспл'!$D$9/4</f>
        <v>0</v>
      </c>
      <c r="K80" s="74">
        <f>'11_Ост_П_ППР'!K253*'14_Ост_П_Экспл'!$D$9/4</f>
        <v>0</v>
      </c>
      <c r="L80" s="74">
        <f>'11_Ост_П_ППР'!L253*'14_Ост_П_Экспл'!$D$9/4</f>
        <v>0</v>
      </c>
      <c r="M80" s="74">
        <f>'11_Ост_П_ППР'!M253*'14_Ост_П_Экспл'!$D$9/4</f>
        <v>0</v>
      </c>
      <c r="N80" s="74">
        <f>'11_Ост_П_ППР'!N253*'14_Ост_П_Экспл'!$D$9/4</f>
        <v>0</v>
      </c>
      <c r="O80" s="74">
        <f>'11_Ост_П_ППР'!O253*'14_Ост_П_Экспл'!$D$9/4</f>
        <v>0</v>
      </c>
      <c r="P80" s="74">
        <f>'11_Ост_П_ППР'!P253*'14_Ост_П_Экспл'!$D$9/4</f>
        <v>0</v>
      </c>
      <c r="Q80" s="74">
        <f>'11_Ост_П_ППР'!Q253*'14_Ост_П_Экспл'!$D$9/4</f>
        <v>0</v>
      </c>
      <c r="R80" s="74">
        <f>'11_Ост_П_ППР'!R253*'14_Ост_П_Экспл'!$D$9/4</f>
        <v>0</v>
      </c>
      <c r="S80" s="74">
        <f>'11_Ост_П_ППР'!S253*'14_Ост_П_Экспл'!$D$9/4</f>
        <v>0</v>
      </c>
      <c r="T80" s="74">
        <f>'11_Ост_П_ППР'!T253*'14_Ост_П_Экспл'!$D$9/4</f>
        <v>0</v>
      </c>
      <c r="U80" s="74">
        <f>'11_Ост_П_ППР'!U253*'14_Ост_П_Экспл'!$D$9/4</f>
        <v>0</v>
      </c>
      <c r="V80" s="74">
        <f>'11_Ост_П_ППР'!V253*'14_Ост_П_Экспл'!$D$9/4</f>
        <v>0</v>
      </c>
      <c r="W80" s="74">
        <f>'11_Ост_П_ППР'!W253*'14_Ост_П_Экспл'!$D$9/4</f>
        <v>0</v>
      </c>
      <c r="X80" s="74">
        <f>'11_Ост_П_ППР'!X253*'14_Ост_П_Экспл'!$D$9/4</f>
        <v>0</v>
      </c>
      <c r="Y80" s="74">
        <f>'11_Ост_П_ППР'!Y253*'14_Ост_П_Экспл'!$D$9/4</f>
        <v>0</v>
      </c>
      <c r="Z80" s="74">
        <f>'11_Ост_П_ППР'!Z253*'14_Ост_П_Экспл'!$D$9/4</f>
        <v>0</v>
      </c>
      <c r="AA80" s="74">
        <f>'11_Ост_П_ППР'!AA253*'14_Ост_П_Экспл'!$D$9/4</f>
        <v>0</v>
      </c>
      <c r="AB80" s="74">
        <f>'11_Ост_П_ППР'!AB253*'14_Ост_П_Экспл'!$D$9/4</f>
        <v>0</v>
      </c>
      <c r="AC80" s="74">
        <f>'11_Ост_П_ППР'!AC253*'14_Ост_П_Экспл'!$D$9/4</f>
        <v>0</v>
      </c>
      <c r="AD80" s="74">
        <f>'11_Ост_П_ППР'!AD253*'14_Ост_П_Экспл'!$D$9/4</f>
        <v>0</v>
      </c>
      <c r="AE80" s="74">
        <f>'11_Ост_П_ППР'!AE253*'14_Ост_П_Экспл'!$D$9/4</f>
        <v>0</v>
      </c>
      <c r="AF80" s="74">
        <f>'11_Ост_П_ППР'!AF253*'14_Ост_П_Экспл'!$D$9/4</f>
        <v>0</v>
      </c>
      <c r="AG80" s="74">
        <f>'11_Ост_П_ППР'!AG253*'14_Ост_П_Экспл'!$D$9/4</f>
        <v>0</v>
      </c>
      <c r="AH80" s="74">
        <f>'11_Ост_П_ППР'!AH253*'14_Ост_П_Экспл'!$D$9/4</f>
        <v>0</v>
      </c>
      <c r="AI80" s="74">
        <f>'11_Ост_П_ППР'!AI253*'14_Ост_П_Экспл'!$D$9/4</f>
        <v>0</v>
      </c>
      <c r="AJ80" s="74">
        <f>'11_Ост_П_ППР'!AJ253*'14_Ост_П_Экспл'!$D$9/4</f>
        <v>0</v>
      </c>
      <c r="AK80" s="74">
        <f>'11_Ост_П_ППР'!AK253*'14_Ост_П_Экспл'!$D$9/4</f>
        <v>0</v>
      </c>
      <c r="AL80" s="74">
        <f>'11_Ост_П_ППР'!AL253*'14_Ост_П_Экспл'!$D$9/4</f>
        <v>0</v>
      </c>
      <c r="AM80" s="74">
        <f>'11_Ост_П_ППР'!AM253*'14_Ост_П_Экспл'!$D$9/4</f>
        <v>0</v>
      </c>
      <c r="AN80" s="74">
        <f>'11_Ост_П_ППР'!AN253*'14_Ост_П_Экспл'!$D$9/4</f>
        <v>0</v>
      </c>
      <c r="AO80" s="74">
        <f>'11_Ост_П_ППР'!AO253*'14_Ост_П_Экспл'!$D$9/4</f>
        <v>0</v>
      </c>
      <c r="AP80" s="74">
        <f>'11_Ост_П_ППР'!AP253*'14_Ост_П_Экспл'!$D$9/4</f>
        <v>0</v>
      </c>
      <c r="AQ80" s="74">
        <f>'11_Ост_П_ППР'!AQ253*'14_Ост_П_Экспл'!$D$9/4</f>
        <v>0</v>
      </c>
      <c r="AR80" s="74">
        <f>'11_Ост_П_ППР'!AR253*'14_Ост_П_Экспл'!$D$9/4</f>
        <v>0</v>
      </c>
      <c r="AS80" s="74">
        <f>'11_Ост_П_ППР'!AS253*'14_Ост_П_Экспл'!$D$9/4</f>
        <v>0</v>
      </c>
      <c r="AT80" s="74">
        <f>'11_Ост_П_ППР'!AT253*'14_Ост_П_Экспл'!$D$9/4</f>
        <v>0</v>
      </c>
      <c r="AU80" s="74">
        <f>'11_Ост_П_ППР'!AU253*'14_Ост_П_Экспл'!$D$9/4</f>
        <v>0</v>
      </c>
      <c r="AV80" s="74">
        <f>'11_Ост_П_ППР'!AV253*'14_Ост_П_Экспл'!$D$9/4</f>
        <v>0</v>
      </c>
      <c r="AW80" s="74">
        <f>'11_Ост_П_ППР'!AW253*'14_Ост_П_Экспл'!$D$9/4</f>
        <v>0</v>
      </c>
      <c r="AX80" s="74">
        <f>'11_Ост_П_ППР'!AX253*'14_Ост_П_Экспл'!$D$9/4</f>
        <v>0</v>
      </c>
      <c r="AY80" s="74">
        <f>'11_Ост_П_ППР'!AY253*'14_Ост_П_Экспл'!$D$9/4</f>
        <v>0</v>
      </c>
      <c r="AZ80" s="74">
        <f>'11_Ост_П_ППР'!AZ253*'14_Ост_П_Экспл'!$D$9/4</f>
        <v>0</v>
      </c>
      <c r="BA80" s="74">
        <f>'11_Ост_П_ППР'!BA253*'14_Ост_П_Экспл'!$D$9/4</f>
        <v>0</v>
      </c>
      <c r="BB80" s="74">
        <f>'11_Ост_П_ППР'!BB253*'14_Ост_П_Экспл'!$D$9/4</f>
        <v>0</v>
      </c>
      <c r="BC80" s="74">
        <f>'11_Ост_П_ППР'!BC253*'14_Ост_П_Экспл'!$D$9/4</f>
        <v>0</v>
      </c>
      <c r="BD80" s="74">
        <f>'11_Ост_П_ППР'!BD253*'14_Ост_П_Экспл'!$D$9/4</f>
        <v>0</v>
      </c>
      <c r="BE80" s="74">
        <f>'11_Ост_П_ППР'!BE253*'14_Ост_П_Экспл'!$D$9/4</f>
        <v>0</v>
      </c>
      <c r="BF80" s="74">
        <f>'11_Ост_П_ППР'!BF253*'14_Ост_П_Экспл'!$D$9/4</f>
        <v>0</v>
      </c>
      <c r="BG80" s="74">
        <f>'11_Ост_П_ППР'!BG253*'14_Ост_П_Экспл'!$D$9/4</f>
        <v>0</v>
      </c>
      <c r="BH80" s="74">
        <f>'11_Ост_П_ППР'!BH253*'14_Ост_П_Экспл'!$D$9/4</f>
        <v>0</v>
      </c>
    </row>
    <row r="81" spans="2:60" s="6" customFormat="1" hidden="1" x14ac:dyDescent="0.2">
      <c r="B81" s="13"/>
      <c r="C81" s="13"/>
      <c r="D81" s="74">
        <f t="shared" si="83"/>
        <v>0</v>
      </c>
      <c r="E81" s="74">
        <f>'11_Ост_П_ППР'!E254*'14_Ост_П_Экспл'!$D$9/4</f>
        <v>0</v>
      </c>
      <c r="F81" s="74">
        <f>'11_Ост_П_ППР'!F254*'14_Ост_П_Экспл'!$D$9/4</f>
        <v>0</v>
      </c>
      <c r="G81" s="74">
        <f>'11_Ост_П_ППР'!G254*'14_Ост_П_Экспл'!$D$9/4</f>
        <v>0</v>
      </c>
      <c r="H81" s="74">
        <f>'11_Ост_П_ППР'!H254*'14_Ост_П_Экспл'!$D$9/4</f>
        <v>0</v>
      </c>
      <c r="I81" s="74">
        <f>'11_Ост_П_ППР'!I254*'14_Ост_П_Экспл'!$D$9/4</f>
        <v>0</v>
      </c>
      <c r="J81" s="74">
        <f>'11_Ост_П_ППР'!J254*'14_Ост_П_Экспл'!$D$9/4</f>
        <v>0</v>
      </c>
      <c r="K81" s="74">
        <f>'11_Ост_П_ППР'!K254*'14_Ост_П_Экспл'!$D$9/4</f>
        <v>0</v>
      </c>
      <c r="L81" s="74">
        <f>'11_Ост_П_ППР'!L254*'14_Ост_П_Экспл'!$D$9/4</f>
        <v>0</v>
      </c>
      <c r="M81" s="74">
        <f>'11_Ост_П_ППР'!M254*'14_Ост_П_Экспл'!$D$9/4</f>
        <v>0</v>
      </c>
      <c r="N81" s="74">
        <f>'11_Ост_П_ППР'!N254*'14_Ост_П_Экспл'!$D$9/4</f>
        <v>0</v>
      </c>
      <c r="O81" s="74">
        <f>'11_Ост_П_ППР'!O254*'14_Ост_П_Экспл'!$D$9/4</f>
        <v>0</v>
      </c>
      <c r="P81" s="74">
        <f>'11_Ост_П_ППР'!P254*'14_Ост_П_Экспл'!$D$9/4</f>
        <v>0</v>
      </c>
      <c r="Q81" s="74">
        <f>'11_Ост_П_ППР'!Q254*'14_Ост_П_Экспл'!$D$9/4</f>
        <v>0</v>
      </c>
      <c r="R81" s="74">
        <f>'11_Ост_П_ППР'!R254*'14_Ост_П_Экспл'!$D$9/4</f>
        <v>0</v>
      </c>
      <c r="S81" s="74">
        <f>'11_Ост_П_ППР'!S254*'14_Ост_П_Экспл'!$D$9/4</f>
        <v>0</v>
      </c>
      <c r="T81" s="74">
        <f>'11_Ост_П_ППР'!T254*'14_Ост_П_Экспл'!$D$9/4</f>
        <v>0</v>
      </c>
      <c r="U81" s="74">
        <f>'11_Ост_П_ППР'!U254*'14_Ост_П_Экспл'!$D$9/4</f>
        <v>0</v>
      </c>
      <c r="V81" s="74">
        <f>'11_Ост_П_ППР'!V254*'14_Ост_П_Экспл'!$D$9/4</f>
        <v>0</v>
      </c>
      <c r="W81" s="74">
        <f>'11_Ост_П_ППР'!W254*'14_Ост_П_Экспл'!$D$9/4</f>
        <v>0</v>
      </c>
      <c r="X81" s="74">
        <f>'11_Ост_П_ППР'!X254*'14_Ост_П_Экспл'!$D$9/4</f>
        <v>0</v>
      </c>
      <c r="Y81" s="74">
        <f>'11_Ост_П_ППР'!Y254*'14_Ост_П_Экспл'!$D$9/4</f>
        <v>0</v>
      </c>
      <c r="Z81" s="74">
        <f>'11_Ост_П_ППР'!Z254*'14_Ост_П_Экспл'!$D$9/4</f>
        <v>0</v>
      </c>
      <c r="AA81" s="74">
        <f>'11_Ост_П_ППР'!AA254*'14_Ост_П_Экспл'!$D$9/4</f>
        <v>0</v>
      </c>
      <c r="AB81" s="74">
        <f>'11_Ост_П_ППР'!AB254*'14_Ост_П_Экспл'!$D$9/4</f>
        <v>0</v>
      </c>
      <c r="AC81" s="74">
        <f>'11_Ост_П_ППР'!AC254*'14_Ост_П_Экспл'!$D$9/4</f>
        <v>0</v>
      </c>
      <c r="AD81" s="74">
        <f>'11_Ост_П_ППР'!AD254*'14_Ост_П_Экспл'!$D$9/4</f>
        <v>0</v>
      </c>
      <c r="AE81" s="74">
        <f>'11_Ост_П_ППР'!AE254*'14_Ост_П_Экспл'!$D$9/4</f>
        <v>0</v>
      </c>
      <c r="AF81" s="74">
        <f>'11_Ост_П_ППР'!AF254*'14_Ост_П_Экспл'!$D$9/4</f>
        <v>0</v>
      </c>
      <c r="AG81" s="74">
        <f>'11_Ост_П_ППР'!AG254*'14_Ост_П_Экспл'!$D$9/4</f>
        <v>0</v>
      </c>
      <c r="AH81" s="74">
        <f>'11_Ост_П_ППР'!AH254*'14_Ост_П_Экспл'!$D$9/4</f>
        <v>0</v>
      </c>
      <c r="AI81" s="74">
        <f>'11_Ост_П_ППР'!AI254*'14_Ост_П_Экспл'!$D$9/4</f>
        <v>0</v>
      </c>
      <c r="AJ81" s="74">
        <f>'11_Ост_П_ППР'!AJ254*'14_Ост_П_Экспл'!$D$9/4</f>
        <v>0</v>
      </c>
      <c r="AK81" s="74">
        <f>'11_Ост_П_ППР'!AK254*'14_Ост_П_Экспл'!$D$9/4</f>
        <v>0</v>
      </c>
      <c r="AL81" s="74">
        <f>'11_Ост_П_ППР'!AL254*'14_Ост_П_Экспл'!$D$9/4</f>
        <v>0</v>
      </c>
      <c r="AM81" s="74">
        <f>'11_Ост_П_ППР'!AM254*'14_Ост_П_Экспл'!$D$9/4</f>
        <v>0</v>
      </c>
      <c r="AN81" s="74">
        <f>'11_Ост_П_ППР'!AN254*'14_Ост_П_Экспл'!$D$9/4</f>
        <v>0</v>
      </c>
      <c r="AO81" s="74">
        <f>'11_Ост_П_ППР'!AO254*'14_Ост_П_Экспл'!$D$9/4</f>
        <v>0</v>
      </c>
      <c r="AP81" s="74">
        <f>'11_Ост_П_ППР'!AP254*'14_Ост_П_Экспл'!$D$9/4</f>
        <v>0</v>
      </c>
      <c r="AQ81" s="74">
        <f>'11_Ост_П_ППР'!AQ254*'14_Ост_П_Экспл'!$D$9/4</f>
        <v>0</v>
      </c>
      <c r="AR81" s="74">
        <f>'11_Ост_П_ППР'!AR254*'14_Ост_П_Экспл'!$D$9/4</f>
        <v>0</v>
      </c>
      <c r="AS81" s="74">
        <f>'11_Ост_П_ППР'!AS254*'14_Ост_П_Экспл'!$D$9/4</f>
        <v>0</v>
      </c>
      <c r="AT81" s="74">
        <f>'11_Ост_П_ППР'!AT254*'14_Ост_П_Экспл'!$D$9/4</f>
        <v>0</v>
      </c>
      <c r="AU81" s="74">
        <f>'11_Ост_П_ППР'!AU254*'14_Ост_П_Экспл'!$D$9/4</f>
        <v>0</v>
      </c>
      <c r="AV81" s="74">
        <f>'11_Ост_П_ППР'!AV254*'14_Ост_П_Экспл'!$D$9/4</f>
        <v>0</v>
      </c>
      <c r="AW81" s="74">
        <f>'11_Ост_П_ППР'!AW254*'14_Ост_П_Экспл'!$D$9/4</f>
        <v>0</v>
      </c>
      <c r="AX81" s="74">
        <f>'11_Ост_П_ППР'!AX254*'14_Ост_П_Экспл'!$D$9/4</f>
        <v>0</v>
      </c>
      <c r="AY81" s="74">
        <f>'11_Ост_П_ППР'!AY254*'14_Ост_П_Экспл'!$D$9/4</f>
        <v>0</v>
      </c>
      <c r="AZ81" s="74">
        <f>'11_Ост_П_ППР'!AZ254*'14_Ост_П_Экспл'!$D$9/4</f>
        <v>0</v>
      </c>
      <c r="BA81" s="74">
        <f>'11_Ост_П_ППР'!BA254*'14_Ост_П_Экспл'!$D$9/4</f>
        <v>0</v>
      </c>
      <c r="BB81" s="74">
        <f>'11_Ост_П_ППР'!BB254*'14_Ост_П_Экспл'!$D$9/4</f>
        <v>0</v>
      </c>
      <c r="BC81" s="74">
        <f>'11_Ост_П_ППР'!BC254*'14_Ост_П_Экспл'!$D$9/4</f>
        <v>0</v>
      </c>
      <c r="BD81" s="74">
        <f>'11_Ост_П_ППР'!BD254*'14_Ост_П_Экспл'!$D$9/4</f>
        <v>0</v>
      </c>
      <c r="BE81" s="74">
        <f>'11_Ост_П_ППР'!BE254*'14_Ост_П_Экспл'!$D$9/4</f>
        <v>0</v>
      </c>
      <c r="BF81" s="74">
        <f>'11_Ост_П_ППР'!BF254*'14_Ост_П_Экспл'!$D$9/4</f>
        <v>0</v>
      </c>
      <c r="BG81" s="74">
        <f>'11_Ост_П_ППР'!BG254*'14_Ост_П_Экспл'!$D$9/4</f>
        <v>0</v>
      </c>
      <c r="BH81" s="74">
        <f>'11_Ост_П_ППР'!BH254*'14_Ост_П_Экспл'!$D$9/4</f>
        <v>0</v>
      </c>
    </row>
    <row r="82" spans="2:60" s="6" customFormat="1" hidden="1" x14ac:dyDescent="0.2">
      <c r="B82" s="13"/>
      <c r="C82" s="13"/>
      <c r="D82" s="74">
        <f t="shared" si="83"/>
        <v>0</v>
      </c>
      <c r="E82" s="74">
        <f>'11_Ост_П_ППР'!E255*'14_Ост_П_Экспл'!$D$9/4</f>
        <v>0</v>
      </c>
      <c r="F82" s="74">
        <f>'11_Ост_П_ППР'!F255*'14_Ост_П_Экспл'!$D$9/4</f>
        <v>0</v>
      </c>
      <c r="G82" s="74">
        <f>'11_Ост_П_ППР'!G255*'14_Ост_П_Экспл'!$D$9/4</f>
        <v>0</v>
      </c>
      <c r="H82" s="74">
        <f>'11_Ост_П_ППР'!H255*'14_Ост_П_Экспл'!$D$9/4</f>
        <v>0</v>
      </c>
      <c r="I82" s="74">
        <f>'11_Ост_П_ППР'!I255*'14_Ост_П_Экспл'!$D$9/4</f>
        <v>0</v>
      </c>
      <c r="J82" s="74">
        <f>'11_Ост_П_ППР'!J255*'14_Ост_П_Экспл'!$D$9/4</f>
        <v>0</v>
      </c>
      <c r="K82" s="74">
        <f>'11_Ост_П_ППР'!K255*'14_Ост_П_Экспл'!$D$9/4</f>
        <v>0</v>
      </c>
      <c r="L82" s="74">
        <f>'11_Ост_П_ППР'!L255*'14_Ост_П_Экспл'!$D$9/4</f>
        <v>0</v>
      </c>
      <c r="M82" s="74">
        <f>'11_Ост_П_ППР'!M255*'14_Ост_П_Экспл'!$D$9/4</f>
        <v>0</v>
      </c>
      <c r="N82" s="74">
        <f>'11_Ост_П_ППР'!N255*'14_Ост_П_Экспл'!$D$9/4</f>
        <v>0</v>
      </c>
      <c r="O82" s="74">
        <f>'11_Ост_П_ППР'!O255*'14_Ост_П_Экспл'!$D$9/4</f>
        <v>0</v>
      </c>
      <c r="P82" s="74">
        <f>'11_Ост_П_ППР'!P255*'14_Ост_П_Экспл'!$D$9/4</f>
        <v>0</v>
      </c>
      <c r="Q82" s="74">
        <f>'11_Ост_П_ППР'!Q255*'14_Ост_П_Экспл'!$D$9/4</f>
        <v>0</v>
      </c>
      <c r="R82" s="74">
        <f>'11_Ост_П_ППР'!R255*'14_Ост_П_Экспл'!$D$9/4</f>
        <v>0</v>
      </c>
      <c r="S82" s="74">
        <f>'11_Ост_П_ППР'!S255*'14_Ост_П_Экспл'!$D$9/4</f>
        <v>0</v>
      </c>
      <c r="T82" s="74">
        <f>'11_Ост_П_ППР'!T255*'14_Ост_П_Экспл'!$D$9/4</f>
        <v>0</v>
      </c>
      <c r="U82" s="74">
        <f>'11_Ост_П_ППР'!U255*'14_Ост_П_Экспл'!$D$9/4</f>
        <v>0</v>
      </c>
      <c r="V82" s="74">
        <f>'11_Ост_П_ППР'!V255*'14_Ост_П_Экспл'!$D$9/4</f>
        <v>0</v>
      </c>
      <c r="W82" s="74">
        <f>'11_Ост_П_ППР'!W255*'14_Ост_П_Экспл'!$D$9/4</f>
        <v>0</v>
      </c>
      <c r="X82" s="74">
        <f>'11_Ост_П_ППР'!X255*'14_Ост_П_Экспл'!$D$9/4</f>
        <v>0</v>
      </c>
      <c r="Y82" s="74">
        <f>'11_Ост_П_ППР'!Y255*'14_Ост_П_Экспл'!$D$9/4</f>
        <v>0</v>
      </c>
      <c r="Z82" s="74">
        <f>'11_Ост_П_ППР'!Z255*'14_Ост_П_Экспл'!$D$9/4</f>
        <v>0</v>
      </c>
      <c r="AA82" s="74">
        <f>'11_Ост_П_ППР'!AA255*'14_Ост_П_Экспл'!$D$9/4</f>
        <v>0</v>
      </c>
      <c r="AB82" s="74">
        <f>'11_Ост_П_ППР'!AB255*'14_Ост_П_Экспл'!$D$9/4</f>
        <v>0</v>
      </c>
      <c r="AC82" s="74">
        <f>'11_Ост_П_ППР'!AC255*'14_Ост_П_Экспл'!$D$9/4</f>
        <v>0</v>
      </c>
      <c r="AD82" s="74">
        <f>'11_Ост_П_ППР'!AD255*'14_Ост_П_Экспл'!$D$9/4</f>
        <v>0</v>
      </c>
      <c r="AE82" s="74">
        <f>'11_Ост_П_ППР'!AE255*'14_Ост_П_Экспл'!$D$9/4</f>
        <v>0</v>
      </c>
      <c r="AF82" s="74">
        <f>'11_Ост_П_ППР'!AF255*'14_Ост_П_Экспл'!$D$9/4</f>
        <v>0</v>
      </c>
      <c r="AG82" s="74">
        <f>'11_Ост_П_ППР'!AG255*'14_Ост_П_Экспл'!$D$9/4</f>
        <v>0</v>
      </c>
      <c r="AH82" s="74">
        <f>'11_Ост_П_ППР'!AH255*'14_Ост_П_Экспл'!$D$9/4</f>
        <v>0</v>
      </c>
      <c r="AI82" s="74">
        <f>'11_Ост_П_ППР'!AI255*'14_Ост_П_Экспл'!$D$9/4</f>
        <v>0</v>
      </c>
      <c r="AJ82" s="74">
        <f>'11_Ост_П_ППР'!AJ255*'14_Ост_П_Экспл'!$D$9/4</f>
        <v>0</v>
      </c>
      <c r="AK82" s="74">
        <f>'11_Ост_П_ППР'!AK255*'14_Ост_П_Экспл'!$D$9/4</f>
        <v>0</v>
      </c>
      <c r="AL82" s="74">
        <f>'11_Ост_П_ППР'!AL255*'14_Ост_П_Экспл'!$D$9/4</f>
        <v>0</v>
      </c>
      <c r="AM82" s="74">
        <f>'11_Ост_П_ППР'!AM255*'14_Ост_П_Экспл'!$D$9/4</f>
        <v>0</v>
      </c>
      <c r="AN82" s="74">
        <f>'11_Ост_П_ППР'!AN255*'14_Ост_П_Экспл'!$D$9/4</f>
        <v>0</v>
      </c>
      <c r="AO82" s="74">
        <f>'11_Ост_П_ППР'!AO255*'14_Ост_П_Экспл'!$D$9/4</f>
        <v>0</v>
      </c>
      <c r="AP82" s="74">
        <f>'11_Ост_П_ППР'!AP255*'14_Ост_П_Экспл'!$D$9/4</f>
        <v>0</v>
      </c>
      <c r="AQ82" s="74">
        <f>'11_Ост_П_ППР'!AQ255*'14_Ост_П_Экспл'!$D$9/4</f>
        <v>0</v>
      </c>
      <c r="AR82" s="74">
        <f>'11_Ост_П_ППР'!AR255*'14_Ост_П_Экспл'!$D$9/4</f>
        <v>0</v>
      </c>
      <c r="AS82" s="74">
        <f>'11_Ост_П_ППР'!AS255*'14_Ост_П_Экспл'!$D$9/4</f>
        <v>0</v>
      </c>
      <c r="AT82" s="74">
        <f>'11_Ост_П_ППР'!AT255*'14_Ост_П_Экспл'!$D$9/4</f>
        <v>0</v>
      </c>
      <c r="AU82" s="74">
        <f>'11_Ост_П_ППР'!AU255*'14_Ост_П_Экспл'!$D$9/4</f>
        <v>0</v>
      </c>
      <c r="AV82" s="74">
        <f>'11_Ост_П_ППР'!AV255*'14_Ост_П_Экспл'!$D$9/4</f>
        <v>0</v>
      </c>
      <c r="AW82" s="74">
        <f>'11_Ост_П_ППР'!AW255*'14_Ост_П_Экспл'!$D$9/4</f>
        <v>0</v>
      </c>
      <c r="AX82" s="74">
        <f>'11_Ост_П_ППР'!AX255*'14_Ост_П_Экспл'!$D$9/4</f>
        <v>0</v>
      </c>
      <c r="AY82" s="74">
        <f>'11_Ост_П_ППР'!AY255*'14_Ост_П_Экспл'!$D$9/4</f>
        <v>0</v>
      </c>
      <c r="AZ82" s="74">
        <f>'11_Ост_П_ППР'!AZ255*'14_Ост_П_Экспл'!$D$9/4</f>
        <v>0</v>
      </c>
      <c r="BA82" s="74">
        <f>'11_Ост_П_ППР'!BA255*'14_Ост_П_Экспл'!$D$9/4</f>
        <v>0</v>
      </c>
      <c r="BB82" s="74">
        <f>'11_Ост_П_ППР'!BB255*'14_Ост_П_Экспл'!$D$9/4</f>
        <v>0</v>
      </c>
      <c r="BC82" s="74">
        <f>'11_Ост_П_ППР'!BC255*'14_Ост_П_Экспл'!$D$9/4</f>
        <v>0</v>
      </c>
      <c r="BD82" s="74">
        <f>'11_Ост_П_ППР'!BD255*'14_Ост_П_Экспл'!$D$9/4</f>
        <v>0</v>
      </c>
      <c r="BE82" s="74">
        <f>'11_Ост_П_ППР'!BE255*'14_Ост_П_Экспл'!$D$9/4</f>
        <v>0</v>
      </c>
      <c r="BF82" s="74">
        <f>'11_Ост_П_ППР'!BF255*'14_Ост_П_Экспл'!$D$9/4</f>
        <v>0</v>
      </c>
      <c r="BG82" s="74">
        <f>'11_Ост_П_ППР'!BG255*'14_Ост_П_Экспл'!$D$9/4</f>
        <v>0</v>
      </c>
      <c r="BH82" s="74">
        <f>'11_Ост_П_ППР'!BH255*'14_Ост_П_Экспл'!$D$9/4</f>
        <v>0</v>
      </c>
    </row>
    <row r="83" spans="2:60" s="6" customFormat="1" hidden="1" x14ac:dyDescent="0.2">
      <c r="B83" s="16"/>
      <c r="C83" s="17"/>
      <c r="D83" s="82">
        <f t="shared" si="83"/>
        <v>0</v>
      </c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</row>
    <row r="84" spans="2:60" s="6" customFormat="1" ht="15" hidden="1" x14ac:dyDescent="0.25">
      <c r="B84" s="11"/>
      <c r="C84" s="12"/>
      <c r="D84" s="74">
        <f t="shared" si="83"/>
        <v>0</v>
      </c>
      <c r="E84" s="74">
        <f>'11_Ост_П_ППР'!E257*'14_Ост_П_Экспл'!$D$9/4</f>
        <v>0</v>
      </c>
      <c r="F84" s="74">
        <f>'11_Ост_П_ППР'!F257*'14_Ост_П_Экспл'!$D$9/4</f>
        <v>0</v>
      </c>
      <c r="G84" s="74">
        <f>'11_Ост_П_ППР'!G257*'14_Ост_П_Экспл'!$D$9/4</f>
        <v>0</v>
      </c>
      <c r="H84" s="74">
        <f>'11_Ост_П_ППР'!H257*'14_Ост_П_Экспл'!$D$9/4</f>
        <v>0</v>
      </c>
      <c r="I84" s="74">
        <f>'11_Ост_П_ППР'!I257*'14_Ост_П_Экспл'!$D$9/4</f>
        <v>0</v>
      </c>
      <c r="J84" s="74">
        <f>'11_Ост_П_ППР'!J257*'14_Ост_П_Экспл'!$D$9/4</f>
        <v>0</v>
      </c>
      <c r="K84" s="74">
        <f>'11_Ост_П_ППР'!K257*'14_Ост_П_Экспл'!$D$9/4</f>
        <v>0</v>
      </c>
      <c r="L84" s="74">
        <f>'11_Ост_П_ППР'!L257*'14_Ост_П_Экспл'!$D$9/4</f>
        <v>0</v>
      </c>
      <c r="M84" s="74">
        <f>'11_Ост_П_ППР'!M257*'14_Ост_П_Экспл'!$D$9/4</f>
        <v>0</v>
      </c>
      <c r="N84" s="74">
        <f>'11_Ост_П_ППР'!N257*'14_Ост_П_Экспл'!$D$9/4</f>
        <v>0</v>
      </c>
      <c r="O84" s="74">
        <f>'11_Ост_П_ППР'!O257*'14_Ост_П_Экспл'!$D$9/4</f>
        <v>0</v>
      </c>
      <c r="P84" s="74">
        <f>'11_Ост_П_ППР'!P257*'14_Ост_П_Экспл'!$D$9/4</f>
        <v>0</v>
      </c>
      <c r="Q84" s="74">
        <f>'11_Ост_П_ППР'!Q257*'14_Ост_П_Экспл'!$D$9/4</f>
        <v>0</v>
      </c>
      <c r="R84" s="74">
        <f>'11_Ост_П_ППР'!R257*'14_Ост_П_Экспл'!$D$9/4</f>
        <v>0</v>
      </c>
      <c r="S84" s="74">
        <f>'11_Ост_П_ППР'!S257*'14_Ост_П_Экспл'!$D$9/4</f>
        <v>0</v>
      </c>
      <c r="T84" s="74">
        <f>'11_Ост_П_ППР'!T257*'14_Ост_П_Экспл'!$D$9/4</f>
        <v>0</v>
      </c>
      <c r="U84" s="74">
        <f>'11_Ост_П_ППР'!U257*'14_Ост_П_Экспл'!$D$9/4</f>
        <v>0</v>
      </c>
      <c r="V84" s="74">
        <f>'11_Ост_П_ППР'!V257*'14_Ост_П_Экспл'!$D$9/4</f>
        <v>0</v>
      </c>
      <c r="W84" s="74">
        <f>'11_Ост_П_ППР'!W257*'14_Ост_П_Экспл'!$D$9/4</f>
        <v>0</v>
      </c>
      <c r="X84" s="74">
        <f>'11_Ост_П_ППР'!X257*'14_Ост_П_Экспл'!$D$9/4</f>
        <v>0</v>
      </c>
      <c r="Y84" s="74">
        <f>'11_Ост_П_ППР'!Y257*'14_Ост_П_Экспл'!$D$9/4</f>
        <v>0</v>
      </c>
      <c r="Z84" s="74">
        <f>'11_Ост_П_ППР'!Z257*'14_Ост_П_Экспл'!$D$9/4</f>
        <v>0</v>
      </c>
      <c r="AA84" s="74">
        <f>'11_Ост_П_ППР'!AA257*'14_Ост_П_Экспл'!$D$9/4</f>
        <v>0</v>
      </c>
      <c r="AB84" s="74">
        <f>'11_Ост_П_ППР'!AB257*'14_Ост_П_Экспл'!$D$9/4</f>
        <v>0</v>
      </c>
      <c r="AC84" s="74">
        <f>'11_Ост_П_ППР'!AC257*'14_Ост_П_Экспл'!$D$9/4</f>
        <v>0</v>
      </c>
      <c r="AD84" s="74">
        <f>'11_Ост_П_ППР'!AD257*'14_Ост_П_Экспл'!$D$9/4</f>
        <v>0</v>
      </c>
      <c r="AE84" s="74">
        <f>'11_Ост_П_ППР'!AE257*'14_Ост_П_Экспл'!$D$9/4</f>
        <v>0</v>
      </c>
      <c r="AF84" s="74">
        <f>'11_Ост_П_ППР'!AF257*'14_Ост_П_Экспл'!$D$9/4</f>
        <v>0</v>
      </c>
      <c r="AG84" s="74">
        <f>'11_Ост_П_ППР'!AG257*'14_Ост_П_Экспл'!$D$9/4</f>
        <v>0</v>
      </c>
      <c r="AH84" s="74">
        <f>'11_Ост_П_ППР'!AH257*'14_Ост_П_Экспл'!$D$9/4</f>
        <v>0</v>
      </c>
      <c r="AI84" s="74">
        <f>'11_Ост_П_ППР'!AI257*'14_Ост_П_Экспл'!$D$9/4</f>
        <v>0</v>
      </c>
      <c r="AJ84" s="74">
        <f>'11_Ост_П_ППР'!AJ257*'14_Ост_П_Экспл'!$D$9/4</f>
        <v>0</v>
      </c>
      <c r="AK84" s="74">
        <f>'11_Ост_П_ППР'!AK257*'14_Ост_П_Экспл'!$D$9/4</f>
        <v>0</v>
      </c>
      <c r="AL84" s="74">
        <f>'11_Ост_П_ППР'!AL257*'14_Ост_П_Экспл'!$D$9/4</f>
        <v>0</v>
      </c>
      <c r="AM84" s="74">
        <f>'11_Ост_П_ППР'!AM257*'14_Ост_П_Экспл'!$D$9/4</f>
        <v>0</v>
      </c>
      <c r="AN84" s="74">
        <f>'11_Ост_П_ППР'!AN257*'14_Ост_П_Экспл'!$D$9/4</f>
        <v>0</v>
      </c>
      <c r="AO84" s="74">
        <f>'11_Ост_П_ППР'!AO257*'14_Ост_П_Экспл'!$D$9/4</f>
        <v>0</v>
      </c>
      <c r="AP84" s="74">
        <f>'11_Ост_П_ППР'!AP257*'14_Ост_П_Экспл'!$D$9/4</f>
        <v>0</v>
      </c>
      <c r="AQ84" s="74">
        <f>'11_Ост_П_ППР'!AQ257*'14_Ост_П_Экспл'!$D$9/4</f>
        <v>0</v>
      </c>
      <c r="AR84" s="74">
        <f>'11_Ост_П_ППР'!AR257*'14_Ост_П_Экспл'!$D$9/4</f>
        <v>0</v>
      </c>
      <c r="AS84" s="74">
        <f>'11_Ост_П_ППР'!AS257*'14_Ост_П_Экспл'!$D$9/4</f>
        <v>0</v>
      </c>
      <c r="AT84" s="74">
        <f>'11_Ост_П_ППР'!AT257*'14_Ост_П_Экспл'!$D$9/4</f>
        <v>0</v>
      </c>
      <c r="AU84" s="74">
        <f>'11_Ост_П_ППР'!AU257*'14_Ост_П_Экспл'!$D$9/4</f>
        <v>0</v>
      </c>
      <c r="AV84" s="74">
        <f>'11_Ост_П_ППР'!AV257*'14_Ост_П_Экспл'!$D$9/4</f>
        <v>0</v>
      </c>
      <c r="AW84" s="74">
        <f>'11_Ост_П_ППР'!AW257*'14_Ост_П_Экспл'!$D$9/4</f>
        <v>0</v>
      </c>
      <c r="AX84" s="74">
        <f>'11_Ост_П_ППР'!AX257*'14_Ост_П_Экспл'!$D$9/4</f>
        <v>0</v>
      </c>
      <c r="AY84" s="74">
        <f>'11_Ост_П_ППР'!AY257*'14_Ост_П_Экспл'!$D$9/4</f>
        <v>0</v>
      </c>
      <c r="AZ84" s="74">
        <f>'11_Ост_П_ППР'!AZ257*'14_Ост_П_Экспл'!$D$9/4</f>
        <v>0</v>
      </c>
      <c r="BA84" s="74">
        <f>'11_Ост_П_ППР'!BA257*'14_Ост_П_Экспл'!$D$9/4</f>
        <v>0</v>
      </c>
      <c r="BB84" s="74">
        <f>'11_Ост_П_ППР'!BB257*'14_Ост_П_Экспл'!$D$9/4</f>
        <v>0</v>
      </c>
      <c r="BC84" s="74">
        <f>'11_Ост_П_ППР'!BC257*'14_Ост_П_Экспл'!$D$9/4</f>
        <v>0</v>
      </c>
      <c r="BD84" s="74">
        <f>'11_Ост_П_ППР'!BD257*'14_Ост_П_Экспл'!$D$9/4</f>
        <v>0</v>
      </c>
      <c r="BE84" s="74">
        <f>'11_Ост_П_ППР'!BE257*'14_Ост_П_Экспл'!$D$9/4</f>
        <v>0</v>
      </c>
      <c r="BF84" s="74">
        <f>'11_Ост_П_ППР'!BF257*'14_Ост_П_Экспл'!$D$9/4</f>
        <v>0</v>
      </c>
      <c r="BG84" s="74">
        <f>'11_Ост_П_ППР'!BG257*'14_Ост_П_Экспл'!$D$9/4</f>
        <v>0</v>
      </c>
      <c r="BH84" s="74">
        <f>'11_Ост_П_ППР'!BH257*'14_Ост_П_Экспл'!$D$9/4</f>
        <v>0</v>
      </c>
    </row>
    <row r="85" spans="2:60" s="6" customFormat="1" ht="15" x14ac:dyDescent="0.25">
      <c r="B85" s="14">
        <v>3</v>
      </c>
      <c r="C85" s="374" t="s">
        <v>421</v>
      </c>
      <c r="D85" s="77">
        <f>SUM(E85:AV85)</f>
        <v>56760000</v>
      </c>
      <c r="E85" s="77">
        <f>E86+E92</f>
        <v>0</v>
      </c>
      <c r="F85" s="77">
        <f t="shared" ref="F85:BH85" si="88">F86+F92</f>
        <v>0</v>
      </c>
      <c r="G85" s="77">
        <f t="shared" si="88"/>
        <v>600000</v>
      </c>
      <c r="H85" s="77">
        <f t="shared" si="88"/>
        <v>1440000</v>
      </c>
      <c r="I85" s="77">
        <f t="shared" si="88"/>
        <v>1440000</v>
      </c>
      <c r="J85" s="77">
        <f t="shared" si="88"/>
        <v>1440000</v>
      </c>
      <c r="K85" s="77">
        <f t="shared" si="88"/>
        <v>1440000</v>
      </c>
      <c r="L85" s="77">
        <f t="shared" si="88"/>
        <v>1440000</v>
      </c>
      <c r="M85" s="77">
        <f t="shared" si="88"/>
        <v>1440000</v>
      </c>
      <c r="N85" s="77">
        <f t="shared" si="88"/>
        <v>1440000</v>
      </c>
      <c r="O85" s="77">
        <f t="shared" si="88"/>
        <v>1440000</v>
      </c>
      <c r="P85" s="77">
        <f t="shared" si="88"/>
        <v>1440000</v>
      </c>
      <c r="Q85" s="77">
        <f t="shared" si="88"/>
        <v>1440000</v>
      </c>
      <c r="R85" s="77">
        <f t="shared" si="88"/>
        <v>1440000</v>
      </c>
      <c r="S85" s="77">
        <f t="shared" si="88"/>
        <v>1440000</v>
      </c>
      <c r="T85" s="77">
        <f t="shared" si="88"/>
        <v>1440000</v>
      </c>
      <c r="U85" s="77">
        <f t="shared" si="88"/>
        <v>1440000</v>
      </c>
      <c r="V85" s="77">
        <f t="shared" si="88"/>
        <v>1440000</v>
      </c>
      <c r="W85" s="77">
        <f t="shared" si="88"/>
        <v>1440000</v>
      </c>
      <c r="X85" s="77">
        <f t="shared" si="88"/>
        <v>1440000</v>
      </c>
      <c r="Y85" s="77">
        <f t="shared" si="88"/>
        <v>1440000</v>
      </c>
      <c r="Z85" s="77">
        <f t="shared" si="88"/>
        <v>1440000</v>
      </c>
      <c r="AA85" s="77">
        <f t="shared" si="88"/>
        <v>1440000</v>
      </c>
      <c r="AB85" s="77">
        <f t="shared" si="88"/>
        <v>1440000</v>
      </c>
      <c r="AC85" s="77">
        <f t="shared" si="88"/>
        <v>1440000</v>
      </c>
      <c r="AD85" s="77">
        <f t="shared" si="88"/>
        <v>1440000</v>
      </c>
      <c r="AE85" s="77">
        <f t="shared" si="88"/>
        <v>1440000</v>
      </c>
      <c r="AF85" s="77">
        <f t="shared" si="88"/>
        <v>1440000</v>
      </c>
      <c r="AG85" s="77">
        <f t="shared" si="88"/>
        <v>1440000</v>
      </c>
      <c r="AH85" s="77">
        <f t="shared" si="88"/>
        <v>1440000</v>
      </c>
      <c r="AI85" s="77">
        <f t="shared" si="88"/>
        <v>1440000</v>
      </c>
      <c r="AJ85" s="77">
        <f t="shared" si="88"/>
        <v>1440000</v>
      </c>
      <c r="AK85" s="77">
        <f t="shared" si="88"/>
        <v>1440000</v>
      </c>
      <c r="AL85" s="77">
        <f t="shared" si="88"/>
        <v>1440000</v>
      </c>
      <c r="AM85" s="77">
        <f t="shared" si="88"/>
        <v>1440000</v>
      </c>
      <c r="AN85" s="77">
        <f t="shared" si="88"/>
        <v>1440000</v>
      </c>
      <c r="AO85" s="77">
        <f t="shared" si="88"/>
        <v>1440000</v>
      </c>
      <c r="AP85" s="77">
        <f t="shared" si="88"/>
        <v>1440000</v>
      </c>
      <c r="AQ85" s="77">
        <f t="shared" si="88"/>
        <v>1440000</v>
      </c>
      <c r="AR85" s="77">
        <f t="shared" si="88"/>
        <v>1440000</v>
      </c>
      <c r="AS85" s="77">
        <f t="shared" si="88"/>
        <v>1440000</v>
      </c>
      <c r="AT85" s="77">
        <f t="shared" si="88"/>
        <v>1440000</v>
      </c>
      <c r="AU85" s="77">
        <f t="shared" si="88"/>
        <v>0</v>
      </c>
      <c r="AV85" s="77">
        <f t="shared" si="88"/>
        <v>0</v>
      </c>
      <c r="AW85" s="77">
        <f t="shared" si="88"/>
        <v>0</v>
      </c>
      <c r="AX85" s="77">
        <f t="shared" si="88"/>
        <v>0</v>
      </c>
      <c r="AY85" s="77">
        <f t="shared" si="88"/>
        <v>0</v>
      </c>
      <c r="AZ85" s="77">
        <f t="shared" si="88"/>
        <v>0</v>
      </c>
      <c r="BA85" s="77">
        <f t="shared" si="88"/>
        <v>0</v>
      </c>
      <c r="BB85" s="77">
        <f t="shared" si="88"/>
        <v>0</v>
      </c>
      <c r="BC85" s="77">
        <f t="shared" si="88"/>
        <v>0</v>
      </c>
      <c r="BD85" s="77">
        <f t="shared" si="88"/>
        <v>0</v>
      </c>
      <c r="BE85" s="77">
        <f t="shared" si="88"/>
        <v>0</v>
      </c>
      <c r="BF85" s="77">
        <f t="shared" si="88"/>
        <v>0</v>
      </c>
      <c r="BG85" s="77">
        <f t="shared" si="88"/>
        <v>0</v>
      </c>
      <c r="BH85" s="77">
        <f t="shared" si="88"/>
        <v>0</v>
      </c>
    </row>
    <row r="86" spans="2:60" s="6" customFormat="1" ht="15" x14ac:dyDescent="0.25">
      <c r="B86" s="11" t="s">
        <v>419</v>
      </c>
      <c r="C86" s="12" t="s">
        <v>439</v>
      </c>
      <c r="D86" s="211">
        <f t="shared" ref="D86:D87" si="89">SUM(E86:AV86)</f>
        <v>56760000</v>
      </c>
      <c r="E86" s="74">
        <f>E87</f>
        <v>0</v>
      </c>
      <c r="F86" s="74">
        <f t="shared" ref="F86:AV86" si="90">F87</f>
        <v>0</v>
      </c>
      <c r="G86" s="74">
        <f t="shared" si="90"/>
        <v>600000</v>
      </c>
      <c r="H86" s="74">
        <f t="shared" si="90"/>
        <v>1440000</v>
      </c>
      <c r="I86" s="74">
        <f t="shared" si="90"/>
        <v>1440000</v>
      </c>
      <c r="J86" s="74">
        <f t="shared" si="90"/>
        <v>1440000</v>
      </c>
      <c r="K86" s="74">
        <f t="shared" si="90"/>
        <v>1440000</v>
      </c>
      <c r="L86" s="74">
        <f t="shared" si="90"/>
        <v>1440000</v>
      </c>
      <c r="M86" s="74">
        <f t="shared" si="90"/>
        <v>1440000</v>
      </c>
      <c r="N86" s="74">
        <f t="shared" si="90"/>
        <v>1440000</v>
      </c>
      <c r="O86" s="74">
        <f t="shared" si="90"/>
        <v>1440000</v>
      </c>
      <c r="P86" s="74">
        <f t="shared" si="90"/>
        <v>1440000</v>
      </c>
      <c r="Q86" s="74">
        <f t="shared" si="90"/>
        <v>1440000</v>
      </c>
      <c r="R86" s="74">
        <f t="shared" si="90"/>
        <v>1440000</v>
      </c>
      <c r="S86" s="74">
        <f t="shared" si="90"/>
        <v>1440000</v>
      </c>
      <c r="T86" s="74">
        <f t="shared" si="90"/>
        <v>1440000</v>
      </c>
      <c r="U86" s="74">
        <f t="shared" si="90"/>
        <v>1440000</v>
      </c>
      <c r="V86" s="74">
        <f t="shared" si="90"/>
        <v>1440000</v>
      </c>
      <c r="W86" s="74">
        <f t="shared" si="90"/>
        <v>1440000</v>
      </c>
      <c r="X86" s="74">
        <f t="shared" si="90"/>
        <v>1440000</v>
      </c>
      <c r="Y86" s="74">
        <f t="shared" si="90"/>
        <v>1440000</v>
      </c>
      <c r="Z86" s="74">
        <f t="shared" si="90"/>
        <v>1440000</v>
      </c>
      <c r="AA86" s="74">
        <f t="shared" si="90"/>
        <v>1440000</v>
      </c>
      <c r="AB86" s="74">
        <f t="shared" si="90"/>
        <v>1440000</v>
      </c>
      <c r="AC86" s="74">
        <f t="shared" si="90"/>
        <v>1440000</v>
      </c>
      <c r="AD86" s="74">
        <f t="shared" si="90"/>
        <v>1440000</v>
      </c>
      <c r="AE86" s="74">
        <f t="shared" si="90"/>
        <v>1440000</v>
      </c>
      <c r="AF86" s="74">
        <f t="shared" si="90"/>
        <v>1440000</v>
      </c>
      <c r="AG86" s="74">
        <f t="shared" si="90"/>
        <v>1440000</v>
      </c>
      <c r="AH86" s="74">
        <f t="shared" si="90"/>
        <v>1440000</v>
      </c>
      <c r="AI86" s="74">
        <f t="shared" si="90"/>
        <v>1440000</v>
      </c>
      <c r="AJ86" s="74">
        <f t="shared" si="90"/>
        <v>1440000</v>
      </c>
      <c r="AK86" s="74">
        <f t="shared" si="90"/>
        <v>1440000</v>
      </c>
      <c r="AL86" s="74">
        <f t="shared" si="90"/>
        <v>1440000</v>
      </c>
      <c r="AM86" s="74">
        <f t="shared" si="90"/>
        <v>1440000</v>
      </c>
      <c r="AN86" s="74">
        <f t="shared" si="90"/>
        <v>1440000</v>
      </c>
      <c r="AO86" s="74">
        <f t="shared" si="90"/>
        <v>1440000</v>
      </c>
      <c r="AP86" s="74">
        <f t="shared" si="90"/>
        <v>1440000</v>
      </c>
      <c r="AQ86" s="74">
        <f t="shared" si="90"/>
        <v>1440000</v>
      </c>
      <c r="AR86" s="74">
        <f t="shared" si="90"/>
        <v>1440000</v>
      </c>
      <c r="AS86" s="74">
        <f t="shared" si="90"/>
        <v>1440000</v>
      </c>
      <c r="AT86" s="74">
        <f t="shared" si="90"/>
        <v>1440000</v>
      </c>
      <c r="AU86" s="74">
        <f t="shared" si="90"/>
        <v>0</v>
      </c>
      <c r="AV86" s="74">
        <f t="shared" si="90"/>
        <v>0</v>
      </c>
      <c r="AW86" s="74">
        <f t="shared" ref="AW86:BH86" si="91">SUM(AW87:AW91)</f>
        <v>0</v>
      </c>
      <c r="AX86" s="74">
        <f t="shared" si="91"/>
        <v>0</v>
      </c>
      <c r="AY86" s="74">
        <f t="shared" si="91"/>
        <v>0</v>
      </c>
      <c r="AZ86" s="74">
        <f t="shared" si="91"/>
        <v>0</v>
      </c>
      <c r="BA86" s="74">
        <f t="shared" si="91"/>
        <v>0</v>
      </c>
      <c r="BB86" s="74">
        <f t="shared" si="91"/>
        <v>0</v>
      </c>
      <c r="BC86" s="74">
        <f t="shared" si="91"/>
        <v>0</v>
      </c>
      <c r="BD86" s="74">
        <f t="shared" si="91"/>
        <v>0</v>
      </c>
      <c r="BE86" s="74">
        <f t="shared" si="91"/>
        <v>0</v>
      </c>
      <c r="BF86" s="74">
        <f t="shared" si="91"/>
        <v>0</v>
      </c>
      <c r="BG86" s="74">
        <f t="shared" si="91"/>
        <v>0</v>
      </c>
      <c r="BH86" s="74">
        <f t="shared" si="91"/>
        <v>0</v>
      </c>
    </row>
    <row r="87" spans="2:60" s="6" customFormat="1" ht="15" x14ac:dyDescent="0.25">
      <c r="B87" s="44" t="s">
        <v>420</v>
      </c>
      <c r="C87" s="13" t="s">
        <v>446</v>
      </c>
      <c r="D87" s="211">
        <f t="shared" si="89"/>
        <v>56760000</v>
      </c>
      <c r="E87" s="74">
        <f>'11_Ост_П_ППР'!E251*'14_Ост_П_Экспл'!$D$10/4</f>
        <v>0</v>
      </c>
      <c r="F87" s="74">
        <f>'11_Ост_П_ППР'!F251*'14_Ост_П_Экспл'!$D$10/4</f>
        <v>0</v>
      </c>
      <c r="G87" s="74">
        <f>'11_Ост_П_ППР'!G251*'14_Ост_П_Экспл'!$D$10/4</f>
        <v>600000</v>
      </c>
      <c r="H87" s="74">
        <f>'11_Ост_П_ППР'!H251*'14_Ост_П_Экспл'!$D$10/4</f>
        <v>1440000</v>
      </c>
      <c r="I87" s="74">
        <f>'11_Ост_П_ППР'!I251*'14_Ост_П_Экспл'!$D$10/4</f>
        <v>1440000</v>
      </c>
      <c r="J87" s="74">
        <f>'11_Ост_П_ППР'!J251*'14_Ост_П_Экспл'!$D$10/4</f>
        <v>1440000</v>
      </c>
      <c r="K87" s="74">
        <f>'11_Ост_П_ППР'!K251*'14_Ост_П_Экспл'!$D$10/4</f>
        <v>1440000</v>
      </c>
      <c r="L87" s="74">
        <f>'11_Ост_П_ППР'!L251*'14_Ост_П_Экспл'!$D$10/4</f>
        <v>1440000</v>
      </c>
      <c r="M87" s="74">
        <f>'11_Ост_П_ППР'!M251*'14_Ост_П_Экспл'!$D$10/4</f>
        <v>1440000</v>
      </c>
      <c r="N87" s="74">
        <f>'11_Ост_П_ППР'!N251*'14_Ост_П_Экспл'!$D$10/4</f>
        <v>1440000</v>
      </c>
      <c r="O87" s="74">
        <f>'11_Ост_П_ППР'!O251*'14_Ост_П_Экспл'!$D$10/4</f>
        <v>1440000</v>
      </c>
      <c r="P87" s="74">
        <f>'11_Ост_П_ППР'!P251*'14_Ост_П_Экспл'!$D$10/4</f>
        <v>1440000</v>
      </c>
      <c r="Q87" s="74">
        <f>'11_Ост_П_ППР'!Q251*'14_Ост_П_Экспл'!$D$10/4</f>
        <v>1440000</v>
      </c>
      <c r="R87" s="74">
        <f>'11_Ост_П_ППР'!R251*'14_Ост_П_Экспл'!$D$10/4</f>
        <v>1440000</v>
      </c>
      <c r="S87" s="74">
        <f>'11_Ост_П_ППР'!S251*'14_Ост_П_Экспл'!$D$10/4</f>
        <v>1440000</v>
      </c>
      <c r="T87" s="74">
        <f>'11_Ост_П_ППР'!T251*'14_Ост_П_Экспл'!$D$10/4</f>
        <v>1440000</v>
      </c>
      <c r="U87" s="74">
        <f>'11_Ост_П_ППР'!U251*'14_Ост_П_Экспл'!$D$10/4</f>
        <v>1440000</v>
      </c>
      <c r="V87" s="74">
        <f>'11_Ост_П_ППР'!V251*'14_Ост_П_Экспл'!$D$10/4</f>
        <v>1440000</v>
      </c>
      <c r="W87" s="74">
        <f>'11_Ост_П_ППР'!W251*'14_Ост_П_Экспл'!$D$10/4</f>
        <v>1440000</v>
      </c>
      <c r="X87" s="74">
        <f>'11_Ост_П_ППР'!X251*'14_Ост_П_Экспл'!$D$10/4</f>
        <v>1440000</v>
      </c>
      <c r="Y87" s="74">
        <f>'11_Ост_П_ППР'!Y251*'14_Ост_П_Экспл'!$D$10/4</f>
        <v>1440000</v>
      </c>
      <c r="Z87" s="74">
        <f>'11_Ост_П_ППР'!Z251*'14_Ост_П_Экспл'!$D$10/4</f>
        <v>1440000</v>
      </c>
      <c r="AA87" s="74">
        <f>'11_Ост_П_ППР'!AA251*'14_Ост_П_Экспл'!$D$10/4</f>
        <v>1440000</v>
      </c>
      <c r="AB87" s="74">
        <f>'11_Ост_П_ППР'!AB251*'14_Ост_П_Экспл'!$D$10/4</f>
        <v>1440000</v>
      </c>
      <c r="AC87" s="74">
        <f>'11_Ост_П_ППР'!AC251*'14_Ост_П_Экспл'!$D$10/4</f>
        <v>1440000</v>
      </c>
      <c r="AD87" s="74">
        <f>'11_Ост_П_ППР'!AD251*'14_Ост_П_Экспл'!$D$10/4</f>
        <v>1440000</v>
      </c>
      <c r="AE87" s="74">
        <f>'11_Ост_П_ППР'!AE251*'14_Ост_П_Экспл'!$D$10/4</f>
        <v>1440000</v>
      </c>
      <c r="AF87" s="74">
        <f>'11_Ост_П_ППР'!AF251*'14_Ост_П_Экспл'!$D$10/4</f>
        <v>1440000</v>
      </c>
      <c r="AG87" s="74">
        <f>'11_Ост_П_ППР'!AG251*'14_Ост_П_Экспл'!$D$10/4</f>
        <v>1440000</v>
      </c>
      <c r="AH87" s="74">
        <f>'11_Ост_П_ППР'!AH251*'14_Ост_П_Экспл'!$D$10/4</f>
        <v>1440000</v>
      </c>
      <c r="AI87" s="74">
        <f>'11_Ост_П_ППР'!AI251*'14_Ост_П_Экспл'!$D$10/4</f>
        <v>1440000</v>
      </c>
      <c r="AJ87" s="74">
        <f>'11_Ост_П_ППР'!AJ251*'14_Ост_П_Экспл'!$D$10/4</f>
        <v>1440000</v>
      </c>
      <c r="AK87" s="74">
        <f>'11_Ост_П_ППР'!AK251*'14_Ост_П_Экспл'!$D$10/4</f>
        <v>1440000</v>
      </c>
      <c r="AL87" s="74">
        <f>'11_Ост_П_ППР'!AL251*'14_Ост_П_Экспл'!$D$10/4</f>
        <v>1440000</v>
      </c>
      <c r="AM87" s="74">
        <f>'11_Ост_П_ППР'!AM251*'14_Ост_П_Экспл'!$D$10/4</f>
        <v>1440000</v>
      </c>
      <c r="AN87" s="74">
        <f>'11_Ост_П_ППР'!AN251*'14_Ост_П_Экспл'!$D$10/4</f>
        <v>1440000</v>
      </c>
      <c r="AO87" s="74">
        <f>'11_Ост_П_ППР'!AO251*'14_Ост_П_Экспл'!$D$10/4</f>
        <v>1440000</v>
      </c>
      <c r="AP87" s="74">
        <f>'11_Ост_П_ППР'!AP251*'14_Ост_П_Экспл'!$D$10/4</f>
        <v>1440000</v>
      </c>
      <c r="AQ87" s="74">
        <f>'11_Ост_П_ППР'!AQ251*'14_Ост_П_Экспл'!$D$10/4</f>
        <v>1440000</v>
      </c>
      <c r="AR87" s="74">
        <f>'11_Ост_П_ППР'!AR251*'14_Ост_П_Экспл'!$D$10/4</f>
        <v>1440000</v>
      </c>
      <c r="AS87" s="74">
        <f>'11_Ост_П_ППР'!AS251*'14_Ост_П_Экспл'!$D$10/4</f>
        <v>1440000</v>
      </c>
      <c r="AT87" s="74">
        <f>'11_Ост_П_ППР'!AT251*'14_Ост_П_Экспл'!$D$10/4</f>
        <v>1440000</v>
      </c>
      <c r="AU87" s="74">
        <f>'11_Ост_П_ППР'!AU251*'14_Ост_П_Экспл'!$D$10/4</f>
        <v>0</v>
      </c>
      <c r="AV87" s="74">
        <f>'11_Ост_П_ППР'!AV251*'14_Ост_П_Экспл'!$D$10/4</f>
        <v>0</v>
      </c>
      <c r="AW87" s="74">
        <f>'11_Ост_П_ППР'!AW252*$D$10/4</f>
        <v>0</v>
      </c>
      <c r="AX87" s="74">
        <f>'11_Ост_П_ППР'!AX252*$D$10/4</f>
        <v>0</v>
      </c>
      <c r="AY87" s="74">
        <f>'11_Ост_П_ППР'!AY252*$D$10/4</f>
        <v>0</v>
      </c>
      <c r="AZ87" s="74">
        <f>'11_Ост_П_ППР'!AZ252*$D$10/4</f>
        <v>0</v>
      </c>
      <c r="BA87" s="74">
        <f>'11_Ост_П_ППР'!BA252*$D$10/4</f>
        <v>0</v>
      </c>
      <c r="BB87" s="74">
        <f>'11_Ост_П_ППР'!BB252*$D$10/4</f>
        <v>0</v>
      </c>
      <c r="BC87" s="74">
        <f>'11_Ост_П_ППР'!BC252*$D$10/4</f>
        <v>0</v>
      </c>
      <c r="BD87" s="74">
        <f>'11_Ост_П_ППР'!BD252*$D$10/4</f>
        <v>0</v>
      </c>
      <c r="BE87" s="74">
        <f>'11_Ост_П_ППР'!BE252*$D$10/4</f>
        <v>0</v>
      </c>
      <c r="BF87" s="74">
        <f>'11_Ост_П_ППР'!BF252*$D$10/4</f>
        <v>0</v>
      </c>
      <c r="BG87" s="74">
        <f>'11_Ост_П_ППР'!BG252*$D$10/4</f>
        <v>0</v>
      </c>
      <c r="BH87" s="74">
        <f>'11_Ост_П_ППР'!BH252*$D$10/4</f>
        <v>0</v>
      </c>
    </row>
    <row r="88" spans="2:60" s="6" customFormat="1" hidden="1" x14ac:dyDescent="0.2">
      <c r="B88" s="13"/>
      <c r="C88" s="13"/>
      <c r="D88" s="74">
        <f t="shared" si="83"/>
        <v>0</v>
      </c>
      <c r="E88" s="74">
        <f>'11_Ост_П_ППР'!E253*$D$10/4</f>
        <v>0</v>
      </c>
      <c r="F88" s="74">
        <f>'11_Ост_П_ППР'!F253*$D$10/4</f>
        <v>0</v>
      </c>
      <c r="G88" s="74">
        <f>'11_Ост_П_ППР'!G253*$D$10/4</f>
        <v>0</v>
      </c>
      <c r="H88" s="74">
        <f>'11_Ост_П_ППР'!H253*$D$10/4</f>
        <v>0</v>
      </c>
      <c r="I88" s="74">
        <f>'11_Ост_П_ППР'!I253*$D$10/4</f>
        <v>0</v>
      </c>
      <c r="J88" s="74">
        <f>'11_Ост_П_ППР'!J253*$D$10/4</f>
        <v>0</v>
      </c>
      <c r="K88" s="74">
        <f>'11_Ост_П_ППР'!K253*$D$10/4</f>
        <v>0</v>
      </c>
      <c r="L88" s="74">
        <f>'11_Ост_П_ППР'!L253*$D$10/4</f>
        <v>0</v>
      </c>
      <c r="M88" s="74">
        <f>'11_Ост_П_ППР'!M253*$D$10/4</f>
        <v>0</v>
      </c>
      <c r="N88" s="74">
        <f>'11_Ост_П_ППР'!N253*$D$10/4</f>
        <v>0</v>
      </c>
      <c r="O88" s="74">
        <f>'11_Ост_П_ППР'!O253*$D$10/4</f>
        <v>0</v>
      </c>
      <c r="P88" s="74">
        <f>'11_Ост_П_ППР'!P253*$D$10/4</f>
        <v>0</v>
      </c>
      <c r="Q88" s="74">
        <f>'11_Ост_П_ППР'!Q253*$D$10/4</f>
        <v>0</v>
      </c>
      <c r="R88" s="74">
        <f>'11_Ост_П_ППР'!R253*$D$10/4</f>
        <v>0</v>
      </c>
      <c r="S88" s="74">
        <f>'11_Ост_П_ППР'!S253*$D$10/4</f>
        <v>0</v>
      </c>
      <c r="T88" s="74">
        <f>'11_Ост_П_ППР'!T253*$D$10/4</f>
        <v>0</v>
      </c>
      <c r="U88" s="74">
        <f>'11_Ост_П_ППР'!U253*$D$10/4</f>
        <v>0</v>
      </c>
      <c r="V88" s="74">
        <f>'11_Ост_П_ППР'!V253*$D$10/4</f>
        <v>0</v>
      </c>
      <c r="W88" s="74">
        <f>'11_Ост_П_ППР'!W253*$D$10/4</f>
        <v>0</v>
      </c>
      <c r="X88" s="74">
        <f>'11_Ост_П_ППР'!X253*$D$10/4</f>
        <v>0</v>
      </c>
      <c r="Y88" s="74">
        <f>'11_Ост_П_ППР'!Y253*$D$10/4</f>
        <v>0</v>
      </c>
      <c r="Z88" s="74">
        <f>'11_Ост_П_ППР'!Z253*$D$10/4</f>
        <v>0</v>
      </c>
      <c r="AA88" s="74">
        <f>'11_Ост_П_ППР'!AA253*$D$10/4</f>
        <v>0</v>
      </c>
      <c r="AB88" s="74">
        <f>'11_Ост_П_ППР'!AB253*$D$10/4</f>
        <v>0</v>
      </c>
      <c r="AC88" s="74">
        <f>'11_Ост_П_ППР'!AC253*$D$10/4</f>
        <v>0</v>
      </c>
      <c r="AD88" s="74">
        <f>'11_Ост_П_ППР'!AD253*$D$10/4</f>
        <v>0</v>
      </c>
      <c r="AE88" s="74">
        <f>'11_Ост_П_ППР'!AE253*$D$10/4</f>
        <v>0</v>
      </c>
      <c r="AF88" s="74">
        <f>'11_Ост_П_ППР'!AF253*$D$10/4</f>
        <v>0</v>
      </c>
      <c r="AG88" s="74">
        <f>'11_Ост_П_ППР'!AG253*$D$10/4</f>
        <v>0</v>
      </c>
      <c r="AH88" s="74">
        <f>'11_Ост_П_ППР'!AH253*$D$10/4</f>
        <v>0</v>
      </c>
      <c r="AI88" s="74">
        <f>'11_Ост_П_ППР'!AI253*$D$10/4</f>
        <v>0</v>
      </c>
      <c r="AJ88" s="74">
        <f>'11_Ост_П_ППР'!AJ253*$D$10/4</f>
        <v>0</v>
      </c>
      <c r="AK88" s="74">
        <f>'11_Ост_П_ППР'!AK253*$D$10/4</f>
        <v>0</v>
      </c>
      <c r="AL88" s="74">
        <f>'11_Ост_П_ППР'!AL253*$D$10/4</f>
        <v>0</v>
      </c>
      <c r="AM88" s="74">
        <f>'11_Ост_П_ППР'!AM253*$D$10/4</f>
        <v>0</v>
      </c>
      <c r="AN88" s="74">
        <f>'11_Ост_П_ППР'!AN253*$D$10/4</f>
        <v>0</v>
      </c>
      <c r="AO88" s="74">
        <f>'11_Ост_П_ППР'!AO253*$D$10/4</f>
        <v>0</v>
      </c>
      <c r="AP88" s="74">
        <f>'11_Ост_П_ППР'!AP253*$D$10/4</f>
        <v>0</v>
      </c>
      <c r="AQ88" s="74">
        <f>'11_Ост_П_ППР'!AQ253*$D$10/4</f>
        <v>0</v>
      </c>
      <c r="AR88" s="74">
        <f>'11_Ост_П_ППР'!AR253*$D$10/4</f>
        <v>0</v>
      </c>
      <c r="AS88" s="74">
        <f>'11_Ост_П_ППР'!AS253*$D$10/4</f>
        <v>0</v>
      </c>
      <c r="AT88" s="74">
        <f>'11_Ост_П_ППР'!AT253*$D$10/4</f>
        <v>0</v>
      </c>
      <c r="AU88" s="74">
        <f>'11_Ост_П_ППР'!AU253*$D$10/4</f>
        <v>0</v>
      </c>
      <c r="AV88" s="74">
        <f>'11_Ост_П_ППР'!AV253*$D$10/4</f>
        <v>0</v>
      </c>
      <c r="AW88" s="74">
        <f>'11_Ост_П_ППР'!AW253*$D$10/4</f>
        <v>0</v>
      </c>
      <c r="AX88" s="74">
        <f>'11_Ост_П_ППР'!AX253*$D$10/4</f>
        <v>0</v>
      </c>
      <c r="AY88" s="74">
        <f>'11_Ост_П_ППР'!AY253*$D$10/4</f>
        <v>0</v>
      </c>
      <c r="AZ88" s="74">
        <f>'11_Ост_П_ППР'!AZ253*$D$10/4</f>
        <v>0</v>
      </c>
      <c r="BA88" s="74">
        <f>'11_Ост_П_ППР'!BA253*$D$10/4</f>
        <v>0</v>
      </c>
      <c r="BB88" s="74">
        <f>'11_Ост_П_ППР'!BB253*$D$10/4</f>
        <v>0</v>
      </c>
      <c r="BC88" s="74">
        <f>'11_Ост_П_ППР'!BC253*$D$10/4</f>
        <v>0</v>
      </c>
      <c r="BD88" s="74">
        <f>'11_Ост_П_ППР'!BD253*$D$10/4</f>
        <v>0</v>
      </c>
      <c r="BE88" s="74">
        <f>'11_Ост_П_ППР'!BE253*$D$10/4</f>
        <v>0</v>
      </c>
      <c r="BF88" s="74">
        <f>'11_Ост_П_ППР'!BF253*$D$10/4</f>
        <v>0</v>
      </c>
      <c r="BG88" s="74">
        <f>'11_Ост_П_ППР'!BG253*$D$10/4</f>
        <v>0</v>
      </c>
      <c r="BH88" s="74">
        <f>'11_Ост_П_ППР'!BH253*$D$10/4</f>
        <v>0</v>
      </c>
    </row>
    <row r="89" spans="2:60" s="6" customFormat="1" hidden="1" x14ac:dyDescent="0.2">
      <c r="B89" s="13"/>
      <c r="C89" s="13"/>
      <c r="D89" s="74">
        <f t="shared" si="83"/>
        <v>0</v>
      </c>
      <c r="E89" s="74">
        <f>'11_Ост_П_ППР'!E254*$D$10/4</f>
        <v>0</v>
      </c>
      <c r="F89" s="74">
        <f>'11_Ост_П_ППР'!F254*$D$10/4</f>
        <v>0</v>
      </c>
      <c r="G89" s="74">
        <f>'11_Ост_П_ППР'!G254*$D$10/4</f>
        <v>0</v>
      </c>
      <c r="H89" s="74">
        <f>'11_Ост_П_ППР'!H254*$D$10/4</f>
        <v>0</v>
      </c>
      <c r="I89" s="74">
        <f>'11_Ост_П_ППР'!I254*$D$10/4</f>
        <v>0</v>
      </c>
      <c r="J89" s="74">
        <f>'11_Ост_П_ППР'!J254*$D$10/4</f>
        <v>0</v>
      </c>
      <c r="K89" s="74">
        <f>'11_Ост_П_ППР'!K254*$D$10/4</f>
        <v>0</v>
      </c>
      <c r="L89" s="74">
        <f>'11_Ост_П_ППР'!L254*$D$10/4</f>
        <v>0</v>
      </c>
      <c r="M89" s="74">
        <f>'11_Ост_П_ППР'!M254*$D$10/4</f>
        <v>0</v>
      </c>
      <c r="N89" s="74">
        <f>'11_Ост_П_ППР'!N254*$D$10/4</f>
        <v>0</v>
      </c>
      <c r="O89" s="74">
        <f>'11_Ост_П_ППР'!O254*$D$10/4</f>
        <v>0</v>
      </c>
      <c r="P89" s="74">
        <f>'11_Ост_П_ППР'!P254*$D$10/4</f>
        <v>0</v>
      </c>
      <c r="Q89" s="74">
        <f>'11_Ост_П_ППР'!Q254*$D$10/4</f>
        <v>0</v>
      </c>
      <c r="R89" s="74">
        <f>'11_Ост_П_ППР'!R254*$D$10/4</f>
        <v>0</v>
      </c>
      <c r="S89" s="74">
        <f>'11_Ост_П_ППР'!S254*$D$10/4</f>
        <v>0</v>
      </c>
      <c r="T89" s="74">
        <f>'11_Ост_П_ППР'!T254*$D$10/4</f>
        <v>0</v>
      </c>
      <c r="U89" s="74">
        <f>'11_Ост_П_ППР'!U254*$D$10/4</f>
        <v>0</v>
      </c>
      <c r="V89" s="74">
        <f>'11_Ост_П_ППР'!V254*$D$10/4</f>
        <v>0</v>
      </c>
      <c r="W89" s="74">
        <f>'11_Ост_П_ППР'!W254*$D$10/4</f>
        <v>0</v>
      </c>
      <c r="X89" s="74">
        <f>'11_Ост_П_ППР'!X254*$D$10/4</f>
        <v>0</v>
      </c>
      <c r="Y89" s="74">
        <f>'11_Ост_П_ППР'!Y254*$D$10/4</f>
        <v>0</v>
      </c>
      <c r="Z89" s="74">
        <f>'11_Ост_П_ППР'!Z254*$D$10/4</f>
        <v>0</v>
      </c>
      <c r="AA89" s="74">
        <f>'11_Ост_П_ППР'!AA254*$D$10/4</f>
        <v>0</v>
      </c>
      <c r="AB89" s="74">
        <f>'11_Ост_П_ППР'!AB254*$D$10/4</f>
        <v>0</v>
      </c>
      <c r="AC89" s="74">
        <f>'11_Ост_П_ППР'!AC254*$D$10/4</f>
        <v>0</v>
      </c>
      <c r="AD89" s="74">
        <f>'11_Ост_П_ППР'!AD254*$D$10/4</f>
        <v>0</v>
      </c>
      <c r="AE89" s="74">
        <f>'11_Ост_П_ППР'!AE254*$D$10/4</f>
        <v>0</v>
      </c>
      <c r="AF89" s="74">
        <f>'11_Ост_П_ППР'!AF254*$D$10/4</f>
        <v>0</v>
      </c>
      <c r="AG89" s="74">
        <f>'11_Ост_П_ППР'!AG254*$D$10/4</f>
        <v>0</v>
      </c>
      <c r="AH89" s="74">
        <f>'11_Ост_П_ППР'!AH254*$D$10/4</f>
        <v>0</v>
      </c>
      <c r="AI89" s="74">
        <f>'11_Ост_П_ППР'!AI254*$D$10/4</f>
        <v>0</v>
      </c>
      <c r="AJ89" s="74">
        <f>'11_Ост_П_ППР'!AJ254*$D$10/4</f>
        <v>0</v>
      </c>
      <c r="AK89" s="74">
        <f>'11_Ост_П_ППР'!AK254*$D$10/4</f>
        <v>0</v>
      </c>
      <c r="AL89" s="74">
        <f>'11_Ост_П_ППР'!AL254*$D$10/4</f>
        <v>0</v>
      </c>
      <c r="AM89" s="74">
        <f>'11_Ост_П_ППР'!AM254*$D$10/4</f>
        <v>0</v>
      </c>
      <c r="AN89" s="74">
        <f>'11_Ост_П_ППР'!AN254*$D$10/4</f>
        <v>0</v>
      </c>
      <c r="AO89" s="74">
        <f>'11_Ост_П_ППР'!AO254*$D$10/4</f>
        <v>0</v>
      </c>
      <c r="AP89" s="74">
        <f>'11_Ост_П_ППР'!AP254*$D$10/4</f>
        <v>0</v>
      </c>
      <c r="AQ89" s="74">
        <f>'11_Ост_П_ППР'!AQ254*$D$10/4</f>
        <v>0</v>
      </c>
      <c r="AR89" s="74">
        <f>'11_Ост_П_ППР'!AR254*$D$10/4</f>
        <v>0</v>
      </c>
      <c r="AS89" s="74">
        <f>'11_Ост_П_ППР'!AS254*$D$10/4</f>
        <v>0</v>
      </c>
      <c r="AT89" s="74">
        <f>'11_Ост_П_ППР'!AT254*$D$10/4</f>
        <v>0</v>
      </c>
      <c r="AU89" s="74">
        <f>'11_Ост_П_ППР'!AU254*$D$10/4</f>
        <v>0</v>
      </c>
      <c r="AV89" s="74">
        <f>'11_Ост_П_ППР'!AV254*$D$10/4</f>
        <v>0</v>
      </c>
      <c r="AW89" s="74">
        <f>'11_Ост_П_ППР'!AW254*$D$10/4</f>
        <v>0</v>
      </c>
      <c r="AX89" s="74">
        <f>'11_Ост_П_ППР'!AX254*$D$10/4</f>
        <v>0</v>
      </c>
      <c r="AY89" s="74">
        <f>'11_Ост_П_ППР'!AY254*$D$10/4</f>
        <v>0</v>
      </c>
      <c r="AZ89" s="74">
        <f>'11_Ост_П_ППР'!AZ254*$D$10/4</f>
        <v>0</v>
      </c>
      <c r="BA89" s="74">
        <f>'11_Ост_П_ППР'!BA254*$D$10/4</f>
        <v>0</v>
      </c>
      <c r="BB89" s="74">
        <f>'11_Ост_П_ППР'!BB254*$D$10/4</f>
        <v>0</v>
      </c>
      <c r="BC89" s="74">
        <f>'11_Ост_П_ППР'!BC254*$D$10/4</f>
        <v>0</v>
      </c>
      <c r="BD89" s="74">
        <f>'11_Ост_П_ППР'!BD254*$D$10/4</f>
        <v>0</v>
      </c>
      <c r="BE89" s="74">
        <f>'11_Ост_П_ППР'!BE254*$D$10/4</f>
        <v>0</v>
      </c>
      <c r="BF89" s="74">
        <f>'11_Ост_П_ППР'!BF254*$D$10/4</f>
        <v>0</v>
      </c>
      <c r="BG89" s="74">
        <f>'11_Ост_П_ППР'!BG254*$D$10/4</f>
        <v>0</v>
      </c>
      <c r="BH89" s="74">
        <f>'11_Ост_П_ППР'!BH254*$D$10/4</f>
        <v>0</v>
      </c>
    </row>
    <row r="90" spans="2:60" s="6" customFormat="1" hidden="1" x14ac:dyDescent="0.2">
      <c r="B90" s="13"/>
      <c r="C90" s="13"/>
      <c r="D90" s="74">
        <f t="shared" si="83"/>
        <v>0</v>
      </c>
      <c r="E90" s="74">
        <f>'11_Ост_П_ППР'!E255*$D$10/4</f>
        <v>0</v>
      </c>
      <c r="F90" s="74">
        <f>'11_Ост_П_ППР'!F255*$D$10/4</f>
        <v>0</v>
      </c>
      <c r="G90" s="74">
        <f>'11_Ост_П_ППР'!G255*$D$10/4</f>
        <v>0</v>
      </c>
      <c r="H90" s="74">
        <f>'11_Ост_П_ППР'!H255*$D$10/4</f>
        <v>0</v>
      </c>
      <c r="I90" s="74">
        <f>'11_Ост_П_ППР'!I255*$D$10/4</f>
        <v>0</v>
      </c>
      <c r="J90" s="74">
        <f>'11_Ост_П_ППР'!J255*$D$10/4</f>
        <v>0</v>
      </c>
      <c r="K90" s="74">
        <f>'11_Ост_П_ППР'!K255*$D$10/4</f>
        <v>0</v>
      </c>
      <c r="L90" s="74">
        <f>'11_Ост_П_ППР'!L255*$D$10/4</f>
        <v>0</v>
      </c>
      <c r="M90" s="74">
        <f>'11_Ост_П_ППР'!M255*$D$10/4</f>
        <v>0</v>
      </c>
      <c r="N90" s="74">
        <f>'11_Ост_П_ППР'!N255*$D$10/4</f>
        <v>0</v>
      </c>
      <c r="O90" s="74">
        <f>'11_Ост_П_ППР'!O255*$D$10/4</f>
        <v>0</v>
      </c>
      <c r="P90" s="74">
        <f>'11_Ост_П_ППР'!P255*$D$10/4</f>
        <v>0</v>
      </c>
      <c r="Q90" s="74">
        <f>'11_Ост_П_ППР'!Q255*$D$10/4</f>
        <v>0</v>
      </c>
      <c r="R90" s="74">
        <f>'11_Ост_П_ППР'!R255*$D$10/4</f>
        <v>0</v>
      </c>
      <c r="S90" s="74">
        <f>'11_Ост_П_ППР'!S255*$D$10/4</f>
        <v>0</v>
      </c>
      <c r="T90" s="74">
        <f>'11_Ост_П_ППР'!T255*$D$10/4</f>
        <v>0</v>
      </c>
      <c r="U90" s="74">
        <f>'11_Ост_П_ППР'!U255*$D$10/4</f>
        <v>0</v>
      </c>
      <c r="V90" s="74">
        <f>'11_Ост_П_ППР'!V255*$D$10/4</f>
        <v>0</v>
      </c>
      <c r="W90" s="74">
        <f>'11_Ост_П_ППР'!W255*$D$10/4</f>
        <v>0</v>
      </c>
      <c r="X90" s="74">
        <f>'11_Ост_П_ППР'!X255*$D$10/4</f>
        <v>0</v>
      </c>
      <c r="Y90" s="74">
        <f>'11_Ост_П_ППР'!Y255*$D$10/4</f>
        <v>0</v>
      </c>
      <c r="Z90" s="74">
        <f>'11_Ост_П_ППР'!Z255*$D$10/4</f>
        <v>0</v>
      </c>
      <c r="AA90" s="74">
        <f>'11_Ост_П_ППР'!AA255*$D$10/4</f>
        <v>0</v>
      </c>
      <c r="AB90" s="74">
        <f>'11_Ост_П_ППР'!AB255*$D$10/4</f>
        <v>0</v>
      </c>
      <c r="AC90" s="74">
        <f>'11_Ост_П_ППР'!AC255*$D$10/4</f>
        <v>0</v>
      </c>
      <c r="AD90" s="74">
        <f>'11_Ост_П_ППР'!AD255*$D$10/4</f>
        <v>0</v>
      </c>
      <c r="AE90" s="74">
        <f>'11_Ост_П_ППР'!AE255*$D$10/4</f>
        <v>0</v>
      </c>
      <c r="AF90" s="74">
        <f>'11_Ост_П_ППР'!AF255*$D$10/4</f>
        <v>0</v>
      </c>
      <c r="AG90" s="74">
        <f>'11_Ост_П_ППР'!AG255*$D$10/4</f>
        <v>0</v>
      </c>
      <c r="AH90" s="74">
        <f>'11_Ост_П_ППР'!AH255*$D$10/4</f>
        <v>0</v>
      </c>
      <c r="AI90" s="74">
        <f>'11_Ост_П_ППР'!AI255*$D$10/4</f>
        <v>0</v>
      </c>
      <c r="AJ90" s="74">
        <f>'11_Ост_П_ППР'!AJ255*$D$10/4</f>
        <v>0</v>
      </c>
      <c r="AK90" s="74">
        <f>'11_Ост_П_ППР'!AK255*$D$10/4</f>
        <v>0</v>
      </c>
      <c r="AL90" s="74">
        <f>'11_Ост_П_ППР'!AL255*$D$10/4</f>
        <v>0</v>
      </c>
      <c r="AM90" s="74">
        <f>'11_Ост_П_ППР'!AM255*$D$10/4</f>
        <v>0</v>
      </c>
      <c r="AN90" s="74">
        <f>'11_Ост_П_ППР'!AN255*$D$10/4</f>
        <v>0</v>
      </c>
      <c r="AO90" s="74">
        <f>'11_Ост_П_ППР'!AO255*$D$10/4</f>
        <v>0</v>
      </c>
      <c r="AP90" s="74">
        <f>'11_Ост_П_ППР'!AP255*$D$10/4</f>
        <v>0</v>
      </c>
      <c r="AQ90" s="74">
        <f>'11_Ост_П_ППР'!AQ255*$D$10/4</f>
        <v>0</v>
      </c>
      <c r="AR90" s="74">
        <f>'11_Ост_П_ППР'!AR255*$D$10/4</f>
        <v>0</v>
      </c>
      <c r="AS90" s="74">
        <f>'11_Ост_П_ППР'!AS255*$D$10/4</f>
        <v>0</v>
      </c>
      <c r="AT90" s="74">
        <f>'11_Ост_П_ППР'!AT255*$D$10/4</f>
        <v>0</v>
      </c>
      <c r="AU90" s="74">
        <f>'11_Ост_П_ППР'!AU255*$D$10/4</f>
        <v>0</v>
      </c>
      <c r="AV90" s="74">
        <f>'11_Ост_П_ППР'!AV255*$D$10/4</f>
        <v>0</v>
      </c>
      <c r="AW90" s="74">
        <f>'11_Ост_П_ППР'!AW255*$D$10/4</f>
        <v>0</v>
      </c>
      <c r="AX90" s="74">
        <f>'11_Ост_П_ППР'!AX255*$D$10/4</f>
        <v>0</v>
      </c>
      <c r="AY90" s="74">
        <f>'11_Ост_П_ППР'!AY255*$D$10/4</f>
        <v>0</v>
      </c>
      <c r="AZ90" s="74">
        <f>'11_Ост_П_ППР'!AZ255*$D$10/4</f>
        <v>0</v>
      </c>
      <c r="BA90" s="74">
        <f>'11_Ост_П_ППР'!BA255*$D$10/4</f>
        <v>0</v>
      </c>
      <c r="BB90" s="74">
        <f>'11_Ост_П_ППР'!BB255*$D$10/4</f>
        <v>0</v>
      </c>
      <c r="BC90" s="74">
        <f>'11_Ост_П_ППР'!BC255*$D$10/4</f>
        <v>0</v>
      </c>
      <c r="BD90" s="74">
        <f>'11_Ост_П_ППР'!BD255*$D$10/4</f>
        <v>0</v>
      </c>
      <c r="BE90" s="74">
        <f>'11_Ост_П_ППР'!BE255*$D$10/4</f>
        <v>0</v>
      </c>
      <c r="BF90" s="74">
        <f>'11_Ост_П_ППР'!BF255*$D$10/4</f>
        <v>0</v>
      </c>
      <c r="BG90" s="74">
        <f>'11_Ост_П_ППР'!BG255*$D$10/4</f>
        <v>0</v>
      </c>
      <c r="BH90" s="74">
        <f>'11_Ост_П_ППР'!BH255*$D$10/4</f>
        <v>0</v>
      </c>
    </row>
    <row r="91" spans="2:60" s="6" customFormat="1" hidden="1" x14ac:dyDescent="0.2">
      <c r="B91" s="16"/>
      <c r="C91" s="17"/>
      <c r="D91" s="82">
        <f>SUM(E91:BH91)</f>
        <v>0</v>
      </c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</row>
    <row r="92" spans="2:60" s="6" customFormat="1" ht="15" hidden="1" x14ac:dyDescent="0.25">
      <c r="B92" s="11"/>
      <c r="C92" s="12"/>
      <c r="D92" s="74">
        <f t="shared" si="83"/>
        <v>0</v>
      </c>
      <c r="E92" s="74">
        <f>'11_Ост_П_ППР'!E257*$D$10/4</f>
        <v>0</v>
      </c>
      <c r="F92" s="74">
        <f>'11_Ост_П_ППР'!F257*$D$10/4</f>
        <v>0</v>
      </c>
      <c r="G92" s="74">
        <f>'11_Ост_П_ППР'!G257*$D$10/4</f>
        <v>0</v>
      </c>
      <c r="H92" s="74">
        <f>'11_Ост_П_ППР'!H257*$D$10/4</f>
        <v>0</v>
      </c>
      <c r="I92" s="74">
        <f>'11_Ост_П_ППР'!I257*$D$10/4</f>
        <v>0</v>
      </c>
      <c r="J92" s="74">
        <f>'11_Ост_П_ППР'!J257*$D$10/4</f>
        <v>0</v>
      </c>
      <c r="K92" s="74">
        <f>'11_Ост_П_ППР'!K257*$D$10/4</f>
        <v>0</v>
      </c>
      <c r="L92" s="74">
        <f>'11_Ост_П_ППР'!L257*$D$10/4</f>
        <v>0</v>
      </c>
      <c r="M92" s="74">
        <f>'11_Ост_П_ППР'!M257*$D$10/4</f>
        <v>0</v>
      </c>
      <c r="N92" s="74">
        <f>'11_Ост_П_ППР'!N257*$D$10/4</f>
        <v>0</v>
      </c>
      <c r="O92" s="74">
        <f>'11_Ост_П_ППР'!O257*$D$10/4</f>
        <v>0</v>
      </c>
      <c r="P92" s="74">
        <f>'11_Ост_П_ППР'!P257*$D$10/4</f>
        <v>0</v>
      </c>
      <c r="Q92" s="74">
        <f>'11_Ост_П_ППР'!Q257*$D$10/4</f>
        <v>0</v>
      </c>
      <c r="R92" s="74">
        <f>'11_Ост_П_ППР'!R257*$D$10/4</f>
        <v>0</v>
      </c>
      <c r="S92" s="74">
        <f>'11_Ост_П_ППР'!S257*$D$10/4</f>
        <v>0</v>
      </c>
      <c r="T92" s="74">
        <f>'11_Ост_П_ППР'!T257*$D$10/4</f>
        <v>0</v>
      </c>
      <c r="U92" s="74">
        <f>'11_Ост_П_ППР'!U257*$D$10/4</f>
        <v>0</v>
      </c>
      <c r="V92" s="74">
        <f>'11_Ост_П_ППР'!V257*$D$10/4</f>
        <v>0</v>
      </c>
      <c r="W92" s="74">
        <f>'11_Ост_П_ППР'!W257*$D$10/4</f>
        <v>0</v>
      </c>
      <c r="X92" s="74">
        <f>'11_Ост_П_ППР'!X257*$D$10/4</f>
        <v>0</v>
      </c>
      <c r="Y92" s="74">
        <f>'11_Ост_П_ППР'!Y257*$D$10/4</f>
        <v>0</v>
      </c>
      <c r="Z92" s="74">
        <f>'11_Ост_П_ППР'!Z257*$D$10/4</f>
        <v>0</v>
      </c>
      <c r="AA92" s="74">
        <f>'11_Ост_П_ППР'!AA257*$D$10/4</f>
        <v>0</v>
      </c>
      <c r="AB92" s="74">
        <f>'11_Ост_П_ППР'!AB257*$D$10/4</f>
        <v>0</v>
      </c>
      <c r="AC92" s="74">
        <f>'11_Ост_П_ППР'!AC257*$D$10/4</f>
        <v>0</v>
      </c>
      <c r="AD92" s="74">
        <f>'11_Ост_П_ППР'!AD257*$D$10/4</f>
        <v>0</v>
      </c>
      <c r="AE92" s="74">
        <f>'11_Ост_П_ППР'!AE257*$D$10/4</f>
        <v>0</v>
      </c>
      <c r="AF92" s="74">
        <f>'11_Ост_П_ППР'!AF257*$D$10/4</f>
        <v>0</v>
      </c>
      <c r="AG92" s="74">
        <f>'11_Ост_П_ППР'!AG257*$D$10/4</f>
        <v>0</v>
      </c>
      <c r="AH92" s="74">
        <f>'11_Ост_П_ППР'!AH257*$D$10/4</f>
        <v>0</v>
      </c>
      <c r="AI92" s="74">
        <f>'11_Ост_П_ППР'!AI257*$D$10/4</f>
        <v>0</v>
      </c>
      <c r="AJ92" s="74">
        <f>'11_Ост_П_ППР'!AJ257*$D$10/4</f>
        <v>0</v>
      </c>
      <c r="AK92" s="74">
        <f>'11_Ост_П_ППР'!AK257*$D$10/4</f>
        <v>0</v>
      </c>
      <c r="AL92" s="74">
        <f>'11_Ост_П_ППР'!AL257*$D$10/4</f>
        <v>0</v>
      </c>
      <c r="AM92" s="74">
        <f>'11_Ост_П_ППР'!AM257*$D$10/4</f>
        <v>0</v>
      </c>
      <c r="AN92" s="74">
        <f>'11_Ост_П_ППР'!AN257*$D$10/4</f>
        <v>0</v>
      </c>
      <c r="AO92" s="74">
        <f>'11_Ост_П_ППР'!AO257*$D$10/4</f>
        <v>0</v>
      </c>
      <c r="AP92" s="74">
        <f>'11_Ост_П_ППР'!AP257*$D$10/4</f>
        <v>0</v>
      </c>
      <c r="AQ92" s="74">
        <f>'11_Ост_П_ППР'!AQ257*$D$10/4</f>
        <v>0</v>
      </c>
      <c r="AR92" s="74">
        <f>'11_Ост_П_ППР'!AR257*$D$10/4</f>
        <v>0</v>
      </c>
      <c r="AS92" s="74">
        <f>'11_Ост_П_ППР'!AS257*$D$10/4</f>
        <v>0</v>
      </c>
      <c r="AT92" s="74">
        <f>'11_Ост_П_ППР'!AT257*$D$10/4</f>
        <v>0</v>
      </c>
      <c r="AU92" s="74">
        <f>'11_Ост_П_ППР'!AU257*$D$10/4</f>
        <v>0</v>
      </c>
      <c r="AV92" s="74">
        <f>'11_Ост_П_ППР'!AV257*$D$10/4</f>
        <v>0</v>
      </c>
      <c r="AW92" s="74">
        <f>'11_Ост_П_ППР'!AW257*$D$10/4</f>
        <v>0</v>
      </c>
      <c r="AX92" s="74">
        <f>'11_Ост_П_ППР'!AX257*$D$10/4</f>
        <v>0</v>
      </c>
      <c r="AY92" s="74">
        <f>'11_Ост_П_ППР'!AY257*$D$10/4</f>
        <v>0</v>
      </c>
      <c r="AZ92" s="74">
        <f>'11_Ост_П_ППР'!AZ257*$D$10/4</f>
        <v>0</v>
      </c>
      <c r="BA92" s="74">
        <f>'11_Ост_П_ППР'!BA257*$D$10/4</f>
        <v>0</v>
      </c>
      <c r="BB92" s="74">
        <f>'11_Ост_П_ППР'!BB257*$D$10/4</f>
        <v>0</v>
      </c>
      <c r="BC92" s="74">
        <f>'11_Ост_П_ППР'!BC257*$D$10/4</f>
        <v>0</v>
      </c>
      <c r="BD92" s="74">
        <f>'11_Ост_П_ППР'!BD257*$D$10/4</f>
        <v>0</v>
      </c>
      <c r="BE92" s="74">
        <f>'11_Ост_П_ППР'!BE257*$D$10/4</f>
        <v>0</v>
      </c>
      <c r="BF92" s="74">
        <f>'11_Ост_П_ППР'!BF257*$D$10/4</f>
        <v>0</v>
      </c>
      <c r="BG92" s="74">
        <f>'11_Ост_П_ППР'!BG257*$D$10/4</f>
        <v>0</v>
      </c>
      <c r="BH92" s="74">
        <f>'11_Ост_П_ППР'!BH257*$D$10/4</f>
        <v>0</v>
      </c>
    </row>
    <row r="93" spans="2:60" s="6" customFormat="1" ht="15" hidden="1" x14ac:dyDescent="0.25">
      <c r="B93" s="14"/>
      <c r="C93" s="15"/>
      <c r="D93" s="77">
        <f t="shared" si="83"/>
        <v>0</v>
      </c>
      <c r="E93" s="77">
        <f>E94+E100</f>
        <v>0</v>
      </c>
      <c r="F93" s="77">
        <f t="shared" ref="F93:BH93" si="92">F94+F100</f>
        <v>0</v>
      </c>
      <c r="G93" s="77">
        <f t="shared" si="92"/>
        <v>0</v>
      </c>
      <c r="H93" s="77">
        <f t="shared" si="92"/>
        <v>0</v>
      </c>
      <c r="I93" s="77">
        <f t="shared" si="92"/>
        <v>0</v>
      </c>
      <c r="J93" s="77">
        <f t="shared" si="92"/>
        <v>0</v>
      </c>
      <c r="K93" s="77">
        <f t="shared" si="92"/>
        <v>0</v>
      </c>
      <c r="L93" s="77">
        <f t="shared" si="92"/>
        <v>0</v>
      </c>
      <c r="M93" s="77">
        <f t="shared" si="92"/>
        <v>0</v>
      </c>
      <c r="N93" s="77">
        <f t="shared" si="92"/>
        <v>0</v>
      </c>
      <c r="O93" s="77">
        <f t="shared" si="92"/>
        <v>0</v>
      </c>
      <c r="P93" s="77">
        <f t="shared" si="92"/>
        <v>0</v>
      </c>
      <c r="Q93" s="77">
        <f t="shared" si="92"/>
        <v>0</v>
      </c>
      <c r="R93" s="77">
        <f t="shared" si="92"/>
        <v>0</v>
      </c>
      <c r="S93" s="77">
        <f t="shared" si="92"/>
        <v>0</v>
      </c>
      <c r="T93" s="77">
        <f t="shared" si="92"/>
        <v>0</v>
      </c>
      <c r="U93" s="77">
        <f t="shared" si="92"/>
        <v>0</v>
      </c>
      <c r="V93" s="77">
        <f t="shared" si="92"/>
        <v>0</v>
      </c>
      <c r="W93" s="77">
        <f t="shared" si="92"/>
        <v>0</v>
      </c>
      <c r="X93" s="77">
        <f t="shared" si="92"/>
        <v>0</v>
      </c>
      <c r="Y93" s="77">
        <f t="shared" si="92"/>
        <v>0</v>
      </c>
      <c r="Z93" s="77">
        <f t="shared" si="92"/>
        <v>0</v>
      </c>
      <c r="AA93" s="77">
        <f t="shared" si="92"/>
        <v>0</v>
      </c>
      <c r="AB93" s="77">
        <f t="shared" si="92"/>
        <v>0</v>
      </c>
      <c r="AC93" s="77">
        <f t="shared" si="92"/>
        <v>0</v>
      </c>
      <c r="AD93" s="77">
        <f t="shared" si="92"/>
        <v>0</v>
      </c>
      <c r="AE93" s="77">
        <f t="shared" si="92"/>
        <v>0</v>
      </c>
      <c r="AF93" s="77">
        <f t="shared" si="92"/>
        <v>0</v>
      </c>
      <c r="AG93" s="77">
        <f t="shared" si="92"/>
        <v>0</v>
      </c>
      <c r="AH93" s="77">
        <f t="shared" si="92"/>
        <v>0</v>
      </c>
      <c r="AI93" s="77">
        <f t="shared" si="92"/>
        <v>0</v>
      </c>
      <c r="AJ93" s="77">
        <f t="shared" si="92"/>
        <v>0</v>
      </c>
      <c r="AK93" s="77">
        <f t="shared" si="92"/>
        <v>0</v>
      </c>
      <c r="AL93" s="77">
        <f t="shared" si="92"/>
        <v>0</v>
      </c>
      <c r="AM93" s="77">
        <f t="shared" si="92"/>
        <v>0</v>
      </c>
      <c r="AN93" s="77">
        <f t="shared" si="92"/>
        <v>0</v>
      </c>
      <c r="AO93" s="77">
        <f t="shared" si="92"/>
        <v>0</v>
      </c>
      <c r="AP93" s="77">
        <f t="shared" si="92"/>
        <v>0</v>
      </c>
      <c r="AQ93" s="77">
        <f t="shared" si="92"/>
        <v>0</v>
      </c>
      <c r="AR93" s="77">
        <f t="shared" si="92"/>
        <v>0</v>
      </c>
      <c r="AS93" s="77">
        <f t="shared" si="92"/>
        <v>0</v>
      </c>
      <c r="AT93" s="77">
        <f t="shared" si="92"/>
        <v>0</v>
      </c>
      <c r="AU93" s="77">
        <f t="shared" si="92"/>
        <v>0</v>
      </c>
      <c r="AV93" s="77">
        <f t="shared" si="92"/>
        <v>0</v>
      </c>
      <c r="AW93" s="77">
        <f t="shared" si="92"/>
        <v>0</v>
      </c>
      <c r="AX93" s="77">
        <f t="shared" si="92"/>
        <v>0</v>
      </c>
      <c r="AY93" s="77">
        <f t="shared" si="92"/>
        <v>0</v>
      </c>
      <c r="AZ93" s="77">
        <f t="shared" si="92"/>
        <v>0</v>
      </c>
      <c r="BA93" s="77">
        <f t="shared" si="92"/>
        <v>0</v>
      </c>
      <c r="BB93" s="77">
        <f t="shared" si="92"/>
        <v>0</v>
      </c>
      <c r="BC93" s="77">
        <f t="shared" si="92"/>
        <v>0</v>
      </c>
      <c r="BD93" s="77">
        <f t="shared" si="92"/>
        <v>0</v>
      </c>
      <c r="BE93" s="77">
        <f t="shared" si="92"/>
        <v>0</v>
      </c>
      <c r="BF93" s="77">
        <f t="shared" si="92"/>
        <v>0</v>
      </c>
      <c r="BG93" s="77">
        <f t="shared" si="92"/>
        <v>0</v>
      </c>
      <c r="BH93" s="77">
        <f t="shared" si="92"/>
        <v>0</v>
      </c>
    </row>
    <row r="94" spans="2:60" s="6" customFormat="1" ht="15" hidden="1" x14ac:dyDescent="0.25">
      <c r="B94" s="11"/>
      <c r="C94" s="12"/>
      <c r="D94" s="81">
        <f t="shared" si="83"/>
        <v>0</v>
      </c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</row>
    <row r="95" spans="2:60" s="6" customFormat="1" hidden="1" x14ac:dyDescent="0.2">
      <c r="B95" s="13"/>
      <c r="C95" s="13"/>
      <c r="D95" s="74">
        <f t="shared" si="83"/>
        <v>0</v>
      </c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</row>
    <row r="96" spans="2:60" s="6" customFormat="1" hidden="1" x14ac:dyDescent="0.2">
      <c r="B96" s="13"/>
      <c r="C96" s="13"/>
      <c r="D96" s="74">
        <f t="shared" si="83"/>
        <v>0</v>
      </c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</row>
    <row r="97" spans="2:60" s="6" customFormat="1" hidden="1" x14ac:dyDescent="0.2">
      <c r="B97" s="13"/>
      <c r="C97" s="13"/>
      <c r="D97" s="74">
        <f t="shared" si="83"/>
        <v>0</v>
      </c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</row>
    <row r="98" spans="2:60" s="6" customFormat="1" hidden="1" x14ac:dyDescent="0.2">
      <c r="B98" s="13"/>
      <c r="C98" s="13"/>
      <c r="D98" s="74">
        <f t="shared" si="83"/>
        <v>0</v>
      </c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</row>
    <row r="99" spans="2:60" s="6" customFormat="1" hidden="1" x14ac:dyDescent="0.2">
      <c r="B99" s="16"/>
      <c r="C99" s="17"/>
      <c r="D99" s="82">
        <f t="shared" si="83"/>
        <v>0</v>
      </c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</row>
    <row r="100" spans="2:60" s="6" customFormat="1" ht="15" hidden="1" x14ac:dyDescent="0.25">
      <c r="B100" s="11"/>
      <c r="C100" s="12"/>
      <c r="D100" s="81">
        <f t="shared" si="83"/>
        <v>0</v>
      </c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</row>
    <row r="101" spans="2:60" s="6" customFormat="1" ht="15" hidden="1" x14ac:dyDescent="0.25">
      <c r="B101" s="14"/>
      <c r="C101" s="15"/>
      <c r="D101" s="77">
        <f t="shared" si="83"/>
        <v>0</v>
      </c>
      <c r="E101" s="77">
        <f t="shared" ref="E101:BH101" si="93">E102+E108</f>
        <v>0</v>
      </c>
      <c r="F101" s="77">
        <f t="shared" si="93"/>
        <v>0</v>
      </c>
      <c r="G101" s="77">
        <f t="shared" si="93"/>
        <v>0</v>
      </c>
      <c r="H101" s="77">
        <f t="shared" si="93"/>
        <v>0</v>
      </c>
      <c r="I101" s="77">
        <f t="shared" si="93"/>
        <v>0</v>
      </c>
      <c r="J101" s="77">
        <f t="shared" si="93"/>
        <v>0</v>
      </c>
      <c r="K101" s="77">
        <f t="shared" si="93"/>
        <v>0</v>
      </c>
      <c r="L101" s="77">
        <f t="shared" si="93"/>
        <v>0</v>
      </c>
      <c r="M101" s="77">
        <f t="shared" si="93"/>
        <v>0</v>
      </c>
      <c r="N101" s="77">
        <f t="shared" si="93"/>
        <v>0</v>
      </c>
      <c r="O101" s="77">
        <f t="shared" si="93"/>
        <v>0</v>
      </c>
      <c r="P101" s="77">
        <f t="shared" si="93"/>
        <v>0</v>
      </c>
      <c r="Q101" s="77">
        <f t="shared" si="93"/>
        <v>0</v>
      </c>
      <c r="R101" s="77">
        <f t="shared" si="93"/>
        <v>0</v>
      </c>
      <c r="S101" s="77">
        <f t="shared" si="93"/>
        <v>0</v>
      </c>
      <c r="T101" s="77">
        <f t="shared" si="93"/>
        <v>0</v>
      </c>
      <c r="U101" s="77">
        <f t="shared" si="93"/>
        <v>0</v>
      </c>
      <c r="V101" s="77">
        <f t="shared" si="93"/>
        <v>0</v>
      </c>
      <c r="W101" s="77">
        <f t="shared" si="93"/>
        <v>0</v>
      </c>
      <c r="X101" s="77">
        <f t="shared" si="93"/>
        <v>0</v>
      </c>
      <c r="Y101" s="77">
        <f t="shared" si="93"/>
        <v>0</v>
      </c>
      <c r="Z101" s="77">
        <f t="shared" si="93"/>
        <v>0</v>
      </c>
      <c r="AA101" s="77">
        <f t="shared" si="93"/>
        <v>0</v>
      </c>
      <c r="AB101" s="77">
        <f t="shared" si="93"/>
        <v>0</v>
      </c>
      <c r="AC101" s="77">
        <f t="shared" si="93"/>
        <v>0</v>
      </c>
      <c r="AD101" s="77">
        <f t="shared" si="93"/>
        <v>0</v>
      </c>
      <c r="AE101" s="77">
        <f t="shared" si="93"/>
        <v>0</v>
      </c>
      <c r="AF101" s="77">
        <f t="shared" si="93"/>
        <v>0</v>
      </c>
      <c r="AG101" s="77">
        <f t="shared" si="93"/>
        <v>0</v>
      </c>
      <c r="AH101" s="77">
        <f t="shared" si="93"/>
        <v>0</v>
      </c>
      <c r="AI101" s="77">
        <f t="shared" si="93"/>
        <v>0</v>
      </c>
      <c r="AJ101" s="77">
        <f t="shared" si="93"/>
        <v>0</v>
      </c>
      <c r="AK101" s="77">
        <f t="shared" si="93"/>
        <v>0</v>
      </c>
      <c r="AL101" s="77">
        <f t="shared" si="93"/>
        <v>0</v>
      </c>
      <c r="AM101" s="77">
        <f t="shared" si="93"/>
        <v>0</v>
      </c>
      <c r="AN101" s="77">
        <f t="shared" si="93"/>
        <v>0</v>
      </c>
      <c r="AO101" s="77">
        <f t="shared" si="93"/>
        <v>0</v>
      </c>
      <c r="AP101" s="77">
        <f t="shared" si="93"/>
        <v>0</v>
      </c>
      <c r="AQ101" s="77">
        <f t="shared" si="93"/>
        <v>0</v>
      </c>
      <c r="AR101" s="77">
        <f t="shared" si="93"/>
        <v>0</v>
      </c>
      <c r="AS101" s="77">
        <f t="shared" si="93"/>
        <v>0</v>
      </c>
      <c r="AT101" s="77">
        <f t="shared" si="93"/>
        <v>0</v>
      </c>
      <c r="AU101" s="77">
        <f t="shared" si="93"/>
        <v>0</v>
      </c>
      <c r="AV101" s="77">
        <f t="shared" si="93"/>
        <v>0</v>
      </c>
      <c r="AW101" s="77">
        <f t="shared" si="93"/>
        <v>0</v>
      </c>
      <c r="AX101" s="77">
        <f t="shared" si="93"/>
        <v>0</v>
      </c>
      <c r="AY101" s="77">
        <f t="shared" si="93"/>
        <v>0</v>
      </c>
      <c r="AZ101" s="77">
        <f t="shared" si="93"/>
        <v>0</v>
      </c>
      <c r="BA101" s="77">
        <f t="shared" si="93"/>
        <v>0</v>
      </c>
      <c r="BB101" s="77">
        <f t="shared" si="93"/>
        <v>0</v>
      </c>
      <c r="BC101" s="77">
        <f t="shared" si="93"/>
        <v>0</v>
      </c>
      <c r="BD101" s="77">
        <f t="shared" si="93"/>
        <v>0</v>
      </c>
      <c r="BE101" s="77">
        <f t="shared" si="93"/>
        <v>0</v>
      </c>
      <c r="BF101" s="77">
        <f t="shared" si="93"/>
        <v>0</v>
      </c>
      <c r="BG101" s="77">
        <f t="shared" si="93"/>
        <v>0</v>
      </c>
      <c r="BH101" s="77">
        <f t="shared" si="93"/>
        <v>0</v>
      </c>
    </row>
    <row r="102" spans="2:60" s="6" customFormat="1" ht="15" hidden="1" x14ac:dyDescent="0.25">
      <c r="B102" s="11"/>
      <c r="C102" s="12"/>
      <c r="D102" s="81">
        <f t="shared" si="83"/>
        <v>0</v>
      </c>
      <c r="E102" s="74">
        <f>SUM(E103:E107)</f>
        <v>0</v>
      </c>
      <c r="F102" s="74">
        <f>SUM(F103:F107)</f>
        <v>0</v>
      </c>
      <c r="G102" s="74">
        <f t="shared" ref="G102:BH102" si="94">SUM(G103:G107)</f>
        <v>0</v>
      </c>
      <c r="H102" s="74">
        <f t="shared" si="94"/>
        <v>0</v>
      </c>
      <c r="I102" s="74">
        <f t="shared" si="94"/>
        <v>0</v>
      </c>
      <c r="J102" s="74">
        <f t="shared" si="94"/>
        <v>0</v>
      </c>
      <c r="K102" s="74">
        <f t="shared" si="94"/>
        <v>0</v>
      </c>
      <c r="L102" s="74">
        <f t="shared" si="94"/>
        <v>0</v>
      </c>
      <c r="M102" s="74">
        <f t="shared" si="94"/>
        <v>0</v>
      </c>
      <c r="N102" s="74">
        <f t="shared" si="94"/>
        <v>0</v>
      </c>
      <c r="O102" s="74">
        <f t="shared" si="94"/>
        <v>0</v>
      </c>
      <c r="P102" s="74">
        <f t="shared" si="94"/>
        <v>0</v>
      </c>
      <c r="Q102" s="74">
        <f t="shared" si="94"/>
        <v>0</v>
      </c>
      <c r="R102" s="74">
        <f t="shared" si="94"/>
        <v>0</v>
      </c>
      <c r="S102" s="74">
        <f t="shared" si="94"/>
        <v>0</v>
      </c>
      <c r="T102" s="74">
        <f t="shared" si="94"/>
        <v>0</v>
      </c>
      <c r="U102" s="74">
        <f t="shared" si="94"/>
        <v>0</v>
      </c>
      <c r="V102" s="74">
        <f t="shared" si="94"/>
        <v>0</v>
      </c>
      <c r="W102" s="74">
        <f t="shared" si="94"/>
        <v>0</v>
      </c>
      <c r="X102" s="74">
        <f t="shared" si="94"/>
        <v>0</v>
      </c>
      <c r="Y102" s="74">
        <f t="shared" si="94"/>
        <v>0</v>
      </c>
      <c r="Z102" s="74">
        <f t="shared" si="94"/>
        <v>0</v>
      </c>
      <c r="AA102" s="74">
        <f t="shared" si="94"/>
        <v>0</v>
      </c>
      <c r="AB102" s="74">
        <f t="shared" si="94"/>
        <v>0</v>
      </c>
      <c r="AC102" s="74">
        <f t="shared" si="94"/>
        <v>0</v>
      </c>
      <c r="AD102" s="74">
        <f t="shared" si="94"/>
        <v>0</v>
      </c>
      <c r="AE102" s="74">
        <f t="shared" si="94"/>
        <v>0</v>
      </c>
      <c r="AF102" s="74">
        <f t="shared" si="94"/>
        <v>0</v>
      </c>
      <c r="AG102" s="74">
        <f t="shared" si="94"/>
        <v>0</v>
      </c>
      <c r="AH102" s="74">
        <f t="shared" si="94"/>
        <v>0</v>
      </c>
      <c r="AI102" s="74">
        <f t="shared" si="94"/>
        <v>0</v>
      </c>
      <c r="AJ102" s="74">
        <f t="shared" si="94"/>
        <v>0</v>
      </c>
      <c r="AK102" s="74">
        <f t="shared" si="94"/>
        <v>0</v>
      </c>
      <c r="AL102" s="74">
        <f t="shared" si="94"/>
        <v>0</v>
      </c>
      <c r="AM102" s="74">
        <f t="shared" si="94"/>
        <v>0</v>
      </c>
      <c r="AN102" s="74">
        <f t="shared" si="94"/>
        <v>0</v>
      </c>
      <c r="AO102" s="74">
        <f t="shared" si="94"/>
        <v>0</v>
      </c>
      <c r="AP102" s="74">
        <f t="shared" si="94"/>
        <v>0</v>
      </c>
      <c r="AQ102" s="74">
        <f t="shared" si="94"/>
        <v>0</v>
      </c>
      <c r="AR102" s="74">
        <f t="shared" si="94"/>
        <v>0</v>
      </c>
      <c r="AS102" s="74">
        <f t="shared" si="94"/>
        <v>0</v>
      </c>
      <c r="AT102" s="74">
        <f t="shared" si="94"/>
        <v>0</v>
      </c>
      <c r="AU102" s="74">
        <f t="shared" si="94"/>
        <v>0</v>
      </c>
      <c r="AV102" s="74">
        <f t="shared" si="94"/>
        <v>0</v>
      </c>
      <c r="AW102" s="74">
        <f t="shared" si="94"/>
        <v>0</v>
      </c>
      <c r="AX102" s="74">
        <f t="shared" si="94"/>
        <v>0</v>
      </c>
      <c r="AY102" s="74">
        <f t="shared" si="94"/>
        <v>0</v>
      </c>
      <c r="AZ102" s="74">
        <f t="shared" si="94"/>
        <v>0</v>
      </c>
      <c r="BA102" s="74">
        <f t="shared" si="94"/>
        <v>0</v>
      </c>
      <c r="BB102" s="74">
        <f t="shared" si="94"/>
        <v>0</v>
      </c>
      <c r="BC102" s="74">
        <f t="shared" si="94"/>
        <v>0</v>
      </c>
      <c r="BD102" s="74">
        <f t="shared" si="94"/>
        <v>0</v>
      </c>
      <c r="BE102" s="74">
        <f t="shared" si="94"/>
        <v>0</v>
      </c>
      <c r="BF102" s="74">
        <f t="shared" si="94"/>
        <v>0</v>
      </c>
      <c r="BG102" s="74">
        <f t="shared" si="94"/>
        <v>0</v>
      </c>
      <c r="BH102" s="74">
        <f t="shared" si="94"/>
        <v>0</v>
      </c>
    </row>
    <row r="103" spans="2:60" s="6" customFormat="1" hidden="1" x14ac:dyDescent="0.2">
      <c r="B103" s="13"/>
      <c r="C103" s="13"/>
      <c r="D103" s="74">
        <f t="shared" si="83"/>
        <v>0</v>
      </c>
      <c r="E103" s="74">
        <f>'11_Ост_П_ППР'!E252*$D$12/4</f>
        <v>0</v>
      </c>
      <c r="F103" s="74">
        <f>'11_Ост_П_ППР'!F252*$D$12/4</f>
        <v>0</v>
      </c>
      <c r="G103" s="74">
        <f>'11_Ост_П_ППР'!G252*$D$12/4</f>
        <v>0</v>
      </c>
      <c r="H103" s="74">
        <f>'11_Ост_П_ППР'!H252*$D$12/4</f>
        <v>0</v>
      </c>
      <c r="I103" s="74">
        <f>'11_Ост_П_ППР'!I252*$D$12/4</f>
        <v>0</v>
      </c>
      <c r="J103" s="74">
        <f>'11_Ост_П_ППР'!J252*$D$12/4</f>
        <v>0</v>
      </c>
      <c r="K103" s="74">
        <f>'11_Ост_П_ППР'!K252*$D$12/4</f>
        <v>0</v>
      </c>
      <c r="L103" s="74">
        <f>'11_Ост_П_ППР'!L252*$D$12/4</f>
        <v>0</v>
      </c>
      <c r="M103" s="74">
        <f>'11_Ост_П_ППР'!M252*$D$12/4</f>
        <v>0</v>
      </c>
      <c r="N103" s="74">
        <f>'11_Ост_П_ППР'!N252*$D$12/4</f>
        <v>0</v>
      </c>
      <c r="O103" s="74">
        <f>'11_Ост_П_ППР'!O252*$D$12/4</f>
        <v>0</v>
      </c>
      <c r="P103" s="74">
        <f>'11_Ост_П_ППР'!P252*$D$12/4</f>
        <v>0</v>
      </c>
      <c r="Q103" s="74">
        <f>'11_Ост_П_ППР'!Q252*$D$12/4</f>
        <v>0</v>
      </c>
      <c r="R103" s="74">
        <f>'11_Ост_П_ППР'!R252*$D$12/4</f>
        <v>0</v>
      </c>
      <c r="S103" s="74">
        <f>'11_Ост_П_ППР'!S252*$D$12/4</f>
        <v>0</v>
      </c>
      <c r="T103" s="74">
        <f>'11_Ост_П_ППР'!T252*$D$12/4</f>
        <v>0</v>
      </c>
      <c r="U103" s="74">
        <f>'11_Ост_П_ППР'!U252*$D$12/4</f>
        <v>0</v>
      </c>
      <c r="V103" s="74">
        <f>'11_Ост_П_ППР'!V252*$D$12/4</f>
        <v>0</v>
      </c>
      <c r="W103" s="74">
        <f>'11_Ост_П_ППР'!W252*$D$12/4</f>
        <v>0</v>
      </c>
      <c r="X103" s="74">
        <f>'11_Ост_П_ППР'!X252*$D$12/4</f>
        <v>0</v>
      </c>
      <c r="Y103" s="74">
        <f>'11_Ост_П_ППР'!Y252*$D$12/4</f>
        <v>0</v>
      </c>
      <c r="Z103" s="74">
        <f>'11_Ост_П_ППР'!Z252*$D$12/4</f>
        <v>0</v>
      </c>
      <c r="AA103" s="74">
        <f>'11_Ост_П_ППР'!AA252*$D$12/4</f>
        <v>0</v>
      </c>
      <c r="AB103" s="74">
        <f>'11_Ост_П_ППР'!AB252*$D$12/4</f>
        <v>0</v>
      </c>
      <c r="AC103" s="74">
        <f>'11_Ост_П_ППР'!AC252*$D$12/4</f>
        <v>0</v>
      </c>
      <c r="AD103" s="74">
        <f>'11_Ост_П_ППР'!AD252*$D$12/4</f>
        <v>0</v>
      </c>
      <c r="AE103" s="74">
        <f>'11_Ост_П_ППР'!AE252*$D$12/4</f>
        <v>0</v>
      </c>
      <c r="AF103" s="74">
        <f>'11_Ост_П_ППР'!AF252*$D$12/4</f>
        <v>0</v>
      </c>
      <c r="AG103" s="74">
        <f>'11_Ост_П_ППР'!AG252*$D$12/4</f>
        <v>0</v>
      </c>
      <c r="AH103" s="74">
        <f>'11_Ост_П_ППР'!AH252*$D$12/4</f>
        <v>0</v>
      </c>
      <c r="AI103" s="74">
        <f>'11_Ост_П_ППР'!AI252*$D$12/4</f>
        <v>0</v>
      </c>
      <c r="AJ103" s="74">
        <f>'11_Ост_П_ППР'!AJ252*$D$12/4</f>
        <v>0</v>
      </c>
      <c r="AK103" s="74">
        <f>'11_Ост_П_ППР'!AK252*$D$12/4</f>
        <v>0</v>
      </c>
      <c r="AL103" s="74">
        <f>'11_Ост_П_ППР'!AL252*$D$12/4</f>
        <v>0</v>
      </c>
      <c r="AM103" s="74">
        <f>'11_Ост_П_ППР'!AM252*$D$12/4</f>
        <v>0</v>
      </c>
      <c r="AN103" s="74">
        <f>'11_Ост_П_ППР'!AN252*$D$12/4</f>
        <v>0</v>
      </c>
      <c r="AO103" s="74">
        <f>'11_Ост_П_ППР'!AO252*$D$12/4</f>
        <v>0</v>
      </c>
      <c r="AP103" s="74">
        <f>'11_Ост_П_ППР'!AP252*$D$12/4</f>
        <v>0</v>
      </c>
      <c r="AQ103" s="74">
        <f>'11_Ост_П_ППР'!AQ252*$D$12/4</f>
        <v>0</v>
      </c>
      <c r="AR103" s="74">
        <f>'11_Ост_П_ППР'!AR252*$D$12/4</f>
        <v>0</v>
      </c>
      <c r="AS103" s="74">
        <f>'11_Ост_П_ППР'!AS252*$D$12/4</f>
        <v>0</v>
      </c>
      <c r="AT103" s="74">
        <f>'11_Ост_П_ППР'!AT252*$D$12/4</f>
        <v>0</v>
      </c>
      <c r="AU103" s="74">
        <f>'11_Ост_П_ППР'!AU252*$D$12/4</f>
        <v>0</v>
      </c>
      <c r="AV103" s="74">
        <f>'11_Ост_П_ППР'!AV252*$D$12/4</f>
        <v>0</v>
      </c>
      <c r="AW103" s="74">
        <f>'11_Ост_П_ППР'!AW252*$D$12/4</f>
        <v>0</v>
      </c>
      <c r="AX103" s="74">
        <f>'11_Ост_П_ППР'!AX252*$D$12/4</f>
        <v>0</v>
      </c>
      <c r="AY103" s="74">
        <f>'11_Ост_П_ППР'!AY252*$D$12/4</f>
        <v>0</v>
      </c>
      <c r="AZ103" s="74">
        <f>'11_Ост_П_ППР'!AZ252*$D$12/4</f>
        <v>0</v>
      </c>
      <c r="BA103" s="74">
        <f>'11_Ост_П_ППР'!BA252*$D$12/4</f>
        <v>0</v>
      </c>
      <c r="BB103" s="74">
        <f>'11_Ост_П_ППР'!BB252*$D$12/4</f>
        <v>0</v>
      </c>
      <c r="BC103" s="74">
        <f>'11_Ост_П_ППР'!BC252*$D$12/4</f>
        <v>0</v>
      </c>
      <c r="BD103" s="74">
        <f>'11_Ост_П_ППР'!BD252*$D$12/4</f>
        <v>0</v>
      </c>
      <c r="BE103" s="74">
        <f>'11_Ост_П_ППР'!BE252*$D$12/4</f>
        <v>0</v>
      </c>
      <c r="BF103" s="74">
        <f>'11_Ост_П_ППР'!BF252*$D$12/4</f>
        <v>0</v>
      </c>
      <c r="BG103" s="74">
        <f>'11_Ост_П_ППР'!BG252*$D$12/4</f>
        <v>0</v>
      </c>
      <c r="BH103" s="74">
        <f>'11_Ост_П_ППР'!BH252*$D$12/4</f>
        <v>0</v>
      </c>
    </row>
    <row r="104" spans="2:60" s="6" customFormat="1" hidden="1" x14ac:dyDescent="0.2">
      <c r="B104" s="13"/>
      <c r="C104" s="13"/>
      <c r="D104" s="74">
        <f t="shared" si="83"/>
        <v>0</v>
      </c>
      <c r="E104" s="74">
        <f>'11_Ост_П_ППР'!E253*$D$12/4</f>
        <v>0</v>
      </c>
      <c r="F104" s="74">
        <f>'11_Ост_П_ППР'!F253*$D$12/4</f>
        <v>0</v>
      </c>
      <c r="G104" s="74">
        <f>'11_Ост_П_ППР'!G253*$D$12/4</f>
        <v>0</v>
      </c>
      <c r="H104" s="74">
        <f>'11_Ост_П_ППР'!H253*$D$12/4</f>
        <v>0</v>
      </c>
      <c r="I104" s="74">
        <f>'11_Ост_П_ППР'!I253*$D$12/4</f>
        <v>0</v>
      </c>
      <c r="J104" s="74">
        <f>'11_Ост_П_ППР'!J253*$D$12/4</f>
        <v>0</v>
      </c>
      <c r="K104" s="74">
        <f>'11_Ост_П_ППР'!K253*$D$12/4</f>
        <v>0</v>
      </c>
      <c r="L104" s="74">
        <f>'11_Ост_П_ППР'!L253*$D$12/4</f>
        <v>0</v>
      </c>
      <c r="M104" s="74">
        <f>'11_Ост_П_ППР'!M253*$D$12/4</f>
        <v>0</v>
      </c>
      <c r="N104" s="74">
        <f>'11_Ост_П_ППР'!N253*$D$12/4</f>
        <v>0</v>
      </c>
      <c r="O104" s="74">
        <f>'11_Ост_П_ППР'!O253*$D$12/4</f>
        <v>0</v>
      </c>
      <c r="P104" s="74">
        <f>'11_Ост_П_ППР'!P253*$D$12/4</f>
        <v>0</v>
      </c>
      <c r="Q104" s="74">
        <f>'11_Ост_П_ППР'!Q253*$D$12/4</f>
        <v>0</v>
      </c>
      <c r="R104" s="74">
        <f>'11_Ост_П_ППР'!R253*$D$12/4</f>
        <v>0</v>
      </c>
      <c r="S104" s="74">
        <f>'11_Ост_П_ППР'!S253*$D$12/4</f>
        <v>0</v>
      </c>
      <c r="T104" s="74">
        <f>'11_Ост_П_ППР'!T253*$D$12/4</f>
        <v>0</v>
      </c>
      <c r="U104" s="74">
        <f>'11_Ост_П_ППР'!U253*$D$12/4</f>
        <v>0</v>
      </c>
      <c r="V104" s="74">
        <f>'11_Ост_П_ППР'!V253*$D$12/4</f>
        <v>0</v>
      </c>
      <c r="W104" s="74">
        <f>'11_Ост_П_ППР'!W253*$D$12/4</f>
        <v>0</v>
      </c>
      <c r="X104" s="74">
        <f>'11_Ост_П_ППР'!X253*$D$12/4</f>
        <v>0</v>
      </c>
      <c r="Y104" s="74">
        <f>'11_Ост_П_ППР'!Y253*$D$12/4</f>
        <v>0</v>
      </c>
      <c r="Z104" s="74">
        <f>'11_Ост_П_ППР'!Z253*$D$12/4</f>
        <v>0</v>
      </c>
      <c r="AA104" s="74">
        <f>'11_Ост_П_ППР'!AA253*$D$12/4</f>
        <v>0</v>
      </c>
      <c r="AB104" s="74">
        <f>'11_Ост_П_ППР'!AB253*$D$12/4</f>
        <v>0</v>
      </c>
      <c r="AC104" s="74">
        <f>'11_Ост_П_ППР'!AC253*$D$12/4</f>
        <v>0</v>
      </c>
      <c r="AD104" s="74">
        <f>'11_Ост_П_ППР'!AD253*$D$12/4</f>
        <v>0</v>
      </c>
      <c r="AE104" s="74">
        <f>'11_Ост_П_ППР'!AE253*$D$12/4</f>
        <v>0</v>
      </c>
      <c r="AF104" s="74">
        <f>'11_Ост_П_ППР'!AF253*$D$12/4</f>
        <v>0</v>
      </c>
      <c r="AG104" s="74">
        <f>'11_Ост_П_ППР'!AG253*$D$12/4</f>
        <v>0</v>
      </c>
      <c r="AH104" s="74">
        <f>'11_Ост_П_ППР'!AH253*$D$12/4</f>
        <v>0</v>
      </c>
      <c r="AI104" s="74">
        <f>'11_Ост_П_ППР'!AI253*$D$12/4</f>
        <v>0</v>
      </c>
      <c r="AJ104" s="74">
        <f>'11_Ост_П_ППР'!AJ253*$D$12/4</f>
        <v>0</v>
      </c>
      <c r="AK104" s="74">
        <f>'11_Ост_П_ППР'!AK253*$D$12/4</f>
        <v>0</v>
      </c>
      <c r="AL104" s="74">
        <f>'11_Ост_П_ППР'!AL253*$D$12/4</f>
        <v>0</v>
      </c>
      <c r="AM104" s="74">
        <f>'11_Ост_П_ППР'!AM253*$D$12/4</f>
        <v>0</v>
      </c>
      <c r="AN104" s="74">
        <f>'11_Ост_П_ППР'!AN253*$D$12/4</f>
        <v>0</v>
      </c>
      <c r="AO104" s="74">
        <f>'11_Ост_П_ППР'!AO253*$D$12/4</f>
        <v>0</v>
      </c>
      <c r="AP104" s="74">
        <f>'11_Ост_П_ППР'!AP253*$D$12/4</f>
        <v>0</v>
      </c>
      <c r="AQ104" s="74">
        <f>'11_Ост_П_ППР'!AQ253*$D$12/4</f>
        <v>0</v>
      </c>
      <c r="AR104" s="74">
        <f>'11_Ост_П_ППР'!AR253*$D$12/4</f>
        <v>0</v>
      </c>
      <c r="AS104" s="74">
        <f>'11_Ост_П_ППР'!AS253*$D$12/4</f>
        <v>0</v>
      </c>
      <c r="AT104" s="74">
        <f>'11_Ост_П_ППР'!AT253*$D$12/4</f>
        <v>0</v>
      </c>
      <c r="AU104" s="74">
        <f>'11_Ост_П_ППР'!AU253*$D$12/4</f>
        <v>0</v>
      </c>
      <c r="AV104" s="74">
        <f>'11_Ост_П_ППР'!AV253*$D$12/4</f>
        <v>0</v>
      </c>
      <c r="AW104" s="74">
        <f>'11_Ост_П_ППР'!AW253*$D$12/4</f>
        <v>0</v>
      </c>
      <c r="AX104" s="74">
        <f>'11_Ост_П_ППР'!AX253*$D$12/4</f>
        <v>0</v>
      </c>
      <c r="AY104" s="74">
        <f>'11_Ост_П_ППР'!AY253*$D$12/4</f>
        <v>0</v>
      </c>
      <c r="AZ104" s="74">
        <f>'11_Ост_П_ППР'!AZ253*$D$12/4</f>
        <v>0</v>
      </c>
      <c r="BA104" s="74">
        <f>'11_Ост_П_ППР'!BA253*$D$12/4</f>
        <v>0</v>
      </c>
      <c r="BB104" s="74">
        <f>'11_Ост_П_ППР'!BB253*$D$12/4</f>
        <v>0</v>
      </c>
      <c r="BC104" s="74">
        <f>'11_Ост_П_ППР'!BC253*$D$12/4</f>
        <v>0</v>
      </c>
      <c r="BD104" s="74">
        <f>'11_Ост_П_ППР'!BD253*$D$12/4</f>
        <v>0</v>
      </c>
      <c r="BE104" s="74">
        <f>'11_Ост_П_ППР'!BE253*$D$12/4</f>
        <v>0</v>
      </c>
      <c r="BF104" s="74">
        <f>'11_Ост_П_ППР'!BF253*$D$12/4</f>
        <v>0</v>
      </c>
      <c r="BG104" s="74">
        <f>'11_Ост_П_ППР'!BG253*$D$12/4</f>
        <v>0</v>
      </c>
      <c r="BH104" s="74">
        <f>'11_Ост_П_ППР'!BH253*$D$12/4</f>
        <v>0</v>
      </c>
    </row>
    <row r="105" spans="2:60" s="6" customFormat="1" hidden="1" x14ac:dyDescent="0.2">
      <c r="B105" s="13"/>
      <c r="C105" s="13"/>
      <c r="D105" s="74">
        <f t="shared" si="83"/>
        <v>0</v>
      </c>
      <c r="E105" s="74">
        <f>'11_Ост_П_ППР'!E254*$D$12/4</f>
        <v>0</v>
      </c>
      <c r="F105" s="74">
        <f>'11_Ост_П_ППР'!F254*$D$12/4</f>
        <v>0</v>
      </c>
      <c r="G105" s="74">
        <f>'11_Ост_П_ППР'!G254*$D$12/4</f>
        <v>0</v>
      </c>
      <c r="H105" s="74">
        <f>'11_Ост_П_ППР'!H254*$D$12/4</f>
        <v>0</v>
      </c>
      <c r="I105" s="74">
        <f>'11_Ост_П_ППР'!I254*$D$12/4</f>
        <v>0</v>
      </c>
      <c r="J105" s="74">
        <f>'11_Ост_П_ППР'!J254*$D$12/4</f>
        <v>0</v>
      </c>
      <c r="K105" s="74">
        <f>'11_Ост_П_ППР'!K254*$D$12/4</f>
        <v>0</v>
      </c>
      <c r="L105" s="74">
        <f>'11_Ост_П_ППР'!L254*$D$12/4</f>
        <v>0</v>
      </c>
      <c r="M105" s="74">
        <f>'11_Ост_П_ППР'!M254*$D$12/4</f>
        <v>0</v>
      </c>
      <c r="N105" s="74">
        <f>'11_Ост_П_ППР'!N254*$D$12/4</f>
        <v>0</v>
      </c>
      <c r="O105" s="74">
        <f>'11_Ост_П_ППР'!O254*$D$12/4</f>
        <v>0</v>
      </c>
      <c r="P105" s="74">
        <f>'11_Ост_П_ППР'!P254*$D$12/4</f>
        <v>0</v>
      </c>
      <c r="Q105" s="74">
        <f>'11_Ост_П_ППР'!Q254*$D$12/4</f>
        <v>0</v>
      </c>
      <c r="R105" s="74">
        <f>'11_Ост_П_ППР'!R254*$D$12/4</f>
        <v>0</v>
      </c>
      <c r="S105" s="74">
        <f>'11_Ост_П_ППР'!S254*$D$12/4</f>
        <v>0</v>
      </c>
      <c r="T105" s="74">
        <f>'11_Ост_П_ППР'!T254*$D$12/4</f>
        <v>0</v>
      </c>
      <c r="U105" s="74">
        <f>'11_Ост_П_ППР'!U254*$D$12/4</f>
        <v>0</v>
      </c>
      <c r="V105" s="74">
        <f>'11_Ост_П_ППР'!V254*$D$12/4</f>
        <v>0</v>
      </c>
      <c r="W105" s="74">
        <f>'11_Ост_П_ППР'!W254*$D$12/4</f>
        <v>0</v>
      </c>
      <c r="X105" s="74">
        <f>'11_Ост_П_ППР'!X254*$D$12/4</f>
        <v>0</v>
      </c>
      <c r="Y105" s="74">
        <f>'11_Ост_П_ППР'!Y254*$D$12/4</f>
        <v>0</v>
      </c>
      <c r="Z105" s="74">
        <f>'11_Ост_П_ППР'!Z254*$D$12/4</f>
        <v>0</v>
      </c>
      <c r="AA105" s="74">
        <f>'11_Ост_П_ППР'!AA254*$D$12/4</f>
        <v>0</v>
      </c>
      <c r="AB105" s="74">
        <f>'11_Ост_П_ППР'!AB254*$D$12/4</f>
        <v>0</v>
      </c>
      <c r="AC105" s="74">
        <f>'11_Ост_П_ППР'!AC254*$D$12/4</f>
        <v>0</v>
      </c>
      <c r="AD105" s="74">
        <f>'11_Ост_П_ППР'!AD254*$D$12/4</f>
        <v>0</v>
      </c>
      <c r="AE105" s="74">
        <f>'11_Ост_П_ППР'!AE254*$D$12/4</f>
        <v>0</v>
      </c>
      <c r="AF105" s="74">
        <f>'11_Ост_П_ППР'!AF254*$D$12/4</f>
        <v>0</v>
      </c>
      <c r="AG105" s="74">
        <f>'11_Ост_П_ППР'!AG254*$D$12/4</f>
        <v>0</v>
      </c>
      <c r="AH105" s="74">
        <f>'11_Ост_П_ППР'!AH254*$D$12/4</f>
        <v>0</v>
      </c>
      <c r="AI105" s="74">
        <f>'11_Ост_П_ППР'!AI254*$D$12/4</f>
        <v>0</v>
      </c>
      <c r="AJ105" s="74">
        <f>'11_Ост_П_ППР'!AJ254*$D$12/4</f>
        <v>0</v>
      </c>
      <c r="AK105" s="74">
        <f>'11_Ост_П_ППР'!AK254*$D$12/4</f>
        <v>0</v>
      </c>
      <c r="AL105" s="74">
        <f>'11_Ост_П_ППР'!AL254*$D$12/4</f>
        <v>0</v>
      </c>
      <c r="AM105" s="74">
        <f>'11_Ост_П_ППР'!AM254*$D$12/4</f>
        <v>0</v>
      </c>
      <c r="AN105" s="74">
        <f>'11_Ост_П_ППР'!AN254*$D$12/4</f>
        <v>0</v>
      </c>
      <c r="AO105" s="74">
        <f>'11_Ост_П_ППР'!AO254*$D$12/4</f>
        <v>0</v>
      </c>
      <c r="AP105" s="74">
        <f>'11_Ост_П_ППР'!AP254*$D$12/4</f>
        <v>0</v>
      </c>
      <c r="AQ105" s="74">
        <f>'11_Ост_П_ППР'!AQ254*$D$12/4</f>
        <v>0</v>
      </c>
      <c r="AR105" s="74">
        <f>'11_Ост_П_ППР'!AR254*$D$12/4</f>
        <v>0</v>
      </c>
      <c r="AS105" s="74">
        <f>'11_Ост_П_ППР'!AS254*$D$12/4</f>
        <v>0</v>
      </c>
      <c r="AT105" s="74">
        <f>'11_Ост_П_ППР'!AT254*$D$12/4</f>
        <v>0</v>
      </c>
      <c r="AU105" s="74">
        <f>'11_Ост_П_ППР'!AU254*$D$12/4</f>
        <v>0</v>
      </c>
      <c r="AV105" s="74">
        <f>'11_Ост_П_ППР'!AV254*$D$12/4</f>
        <v>0</v>
      </c>
      <c r="AW105" s="74">
        <f>'11_Ост_П_ППР'!AW254*$D$12/4</f>
        <v>0</v>
      </c>
      <c r="AX105" s="74">
        <f>'11_Ост_П_ППР'!AX254*$D$12/4</f>
        <v>0</v>
      </c>
      <c r="AY105" s="74">
        <f>'11_Ост_П_ППР'!AY254*$D$12/4</f>
        <v>0</v>
      </c>
      <c r="AZ105" s="74">
        <f>'11_Ост_П_ППР'!AZ254*$D$12/4</f>
        <v>0</v>
      </c>
      <c r="BA105" s="74">
        <f>'11_Ост_П_ППР'!BA254*$D$12/4</f>
        <v>0</v>
      </c>
      <c r="BB105" s="74">
        <f>'11_Ост_П_ППР'!BB254*$D$12/4</f>
        <v>0</v>
      </c>
      <c r="BC105" s="74">
        <f>'11_Ост_П_ППР'!BC254*$D$12/4</f>
        <v>0</v>
      </c>
      <c r="BD105" s="74">
        <f>'11_Ост_П_ППР'!BD254*$D$12/4</f>
        <v>0</v>
      </c>
      <c r="BE105" s="74">
        <f>'11_Ост_П_ППР'!BE254*$D$12/4</f>
        <v>0</v>
      </c>
      <c r="BF105" s="74">
        <f>'11_Ост_П_ППР'!BF254*$D$12/4</f>
        <v>0</v>
      </c>
      <c r="BG105" s="74">
        <f>'11_Ост_П_ППР'!BG254*$D$12/4</f>
        <v>0</v>
      </c>
      <c r="BH105" s="74">
        <f>'11_Ост_П_ППР'!BH254*$D$12/4</f>
        <v>0</v>
      </c>
    </row>
    <row r="106" spans="2:60" s="6" customFormat="1" hidden="1" x14ac:dyDescent="0.2">
      <c r="B106" s="13"/>
      <c r="C106" s="13"/>
      <c r="D106" s="74">
        <f t="shared" si="83"/>
        <v>0</v>
      </c>
      <c r="E106" s="74">
        <f>'11_Ост_П_ППР'!E255*$D$12/4</f>
        <v>0</v>
      </c>
      <c r="F106" s="74">
        <f>'11_Ост_П_ППР'!F255*$D$12/4</f>
        <v>0</v>
      </c>
      <c r="G106" s="74">
        <f>'11_Ост_П_ППР'!G255*$D$12/4</f>
        <v>0</v>
      </c>
      <c r="H106" s="74">
        <f>'11_Ост_П_ППР'!H255*$D$12/4</f>
        <v>0</v>
      </c>
      <c r="I106" s="74">
        <f>'11_Ост_П_ППР'!I255*$D$12/4</f>
        <v>0</v>
      </c>
      <c r="J106" s="74">
        <f>'11_Ост_П_ППР'!J255*$D$12/4</f>
        <v>0</v>
      </c>
      <c r="K106" s="74">
        <f>'11_Ост_П_ППР'!K255*$D$12/4</f>
        <v>0</v>
      </c>
      <c r="L106" s="74">
        <f>'11_Ост_П_ППР'!L255*$D$12/4</f>
        <v>0</v>
      </c>
      <c r="M106" s="74">
        <f>'11_Ост_П_ППР'!M255*$D$12/4</f>
        <v>0</v>
      </c>
      <c r="N106" s="74">
        <f>'11_Ост_П_ППР'!N255*$D$12/4</f>
        <v>0</v>
      </c>
      <c r="O106" s="74">
        <f>'11_Ост_П_ППР'!O255*$D$12/4</f>
        <v>0</v>
      </c>
      <c r="P106" s="74">
        <f>'11_Ост_П_ППР'!P255*$D$12/4</f>
        <v>0</v>
      </c>
      <c r="Q106" s="74">
        <f>'11_Ост_П_ППР'!Q255*$D$12/4</f>
        <v>0</v>
      </c>
      <c r="R106" s="74">
        <f>'11_Ост_П_ППР'!R255*$D$12/4</f>
        <v>0</v>
      </c>
      <c r="S106" s="74">
        <f>'11_Ост_П_ППР'!S255*$D$12/4</f>
        <v>0</v>
      </c>
      <c r="T106" s="74">
        <f>'11_Ост_П_ППР'!T255*$D$12/4</f>
        <v>0</v>
      </c>
      <c r="U106" s="74">
        <f>'11_Ост_П_ППР'!U255*$D$12/4</f>
        <v>0</v>
      </c>
      <c r="V106" s="74">
        <f>'11_Ост_П_ППР'!V255*$D$12/4</f>
        <v>0</v>
      </c>
      <c r="W106" s="74">
        <f>'11_Ост_П_ППР'!W255*$D$12/4</f>
        <v>0</v>
      </c>
      <c r="X106" s="74">
        <f>'11_Ост_П_ППР'!X255*$D$12/4</f>
        <v>0</v>
      </c>
      <c r="Y106" s="74">
        <f>'11_Ост_П_ППР'!Y255*$D$12/4</f>
        <v>0</v>
      </c>
      <c r="Z106" s="74">
        <f>'11_Ост_П_ППР'!Z255*$D$12/4</f>
        <v>0</v>
      </c>
      <c r="AA106" s="74">
        <f>'11_Ост_П_ППР'!AA255*$D$12/4</f>
        <v>0</v>
      </c>
      <c r="AB106" s="74">
        <f>'11_Ост_П_ППР'!AB255*$D$12/4</f>
        <v>0</v>
      </c>
      <c r="AC106" s="74">
        <f>'11_Ост_П_ППР'!AC255*$D$12/4</f>
        <v>0</v>
      </c>
      <c r="AD106" s="74">
        <f>'11_Ост_П_ППР'!AD255*$D$12/4</f>
        <v>0</v>
      </c>
      <c r="AE106" s="74">
        <f>'11_Ост_П_ППР'!AE255*$D$12/4</f>
        <v>0</v>
      </c>
      <c r="AF106" s="74">
        <f>'11_Ост_П_ППР'!AF255*$D$12/4</f>
        <v>0</v>
      </c>
      <c r="AG106" s="74">
        <f>'11_Ост_П_ППР'!AG255*$D$12/4</f>
        <v>0</v>
      </c>
      <c r="AH106" s="74">
        <f>'11_Ост_П_ППР'!AH255*$D$12/4</f>
        <v>0</v>
      </c>
      <c r="AI106" s="74">
        <f>'11_Ост_П_ППР'!AI255*$D$12/4</f>
        <v>0</v>
      </c>
      <c r="AJ106" s="74">
        <f>'11_Ост_П_ППР'!AJ255*$D$12/4</f>
        <v>0</v>
      </c>
      <c r="AK106" s="74">
        <f>'11_Ост_П_ППР'!AK255*$D$12/4</f>
        <v>0</v>
      </c>
      <c r="AL106" s="74">
        <f>'11_Ост_П_ППР'!AL255*$D$12/4</f>
        <v>0</v>
      </c>
      <c r="AM106" s="74">
        <f>'11_Ост_П_ППР'!AM255*$D$12/4</f>
        <v>0</v>
      </c>
      <c r="AN106" s="74">
        <f>'11_Ост_П_ППР'!AN255*$D$12/4</f>
        <v>0</v>
      </c>
      <c r="AO106" s="74">
        <f>'11_Ост_П_ППР'!AO255*$D$12/4</f>
        <v>0</v>
      </c>
      <c r="AP106" s="74">
        <f>'11_Ост_П_ППР'!AP255*$D$12/4</f>
        <v>0</v>
      </c>
      <c r="AQ106" s="74">
        <f>'11_Ост_П_ППР'!AQ255*$D$12/4</f>
        <v>0</v>
      </c>
      <c r="AR106" s="74">
        <f>'11_Ост_П_ППР'!AR255*$D$12/4</f>
        <v>0</v>
      </c>
      <c r="AS106" s="74">
        <f>'11_Ост_П_ППР'!AS255*$D$12/4</f>
        <v>0</v>
      </c>
      <c r="AT106" s="74">
        <f>'11_Ост_П_ППР'!AT255*$D$12/4</f>
        <v>0</v>
      </c>
      <c r="AU106" s="74">
        <f>'11_Ост_П_ППР'!AU255*$D$12/4</f>
        <v>0</v>
      </c>
      <c r="AV106" s="74">
        <f>'11_Ост_П_ППР'!AV255*$D$12/4</f>
        <v>0</v>
      </c>
      <c r="AW106" s="74">
        <f>'11_Ост_П_ППР'!AW255*$D$12/4</f>
        <v>0</v>
      </c>
      <c r="AX106" s="74">
        <f>'11_Ост_П_ППР'!AX255*$D$12/4</f>
        <v>0</v>
      </c>
      <c r="AY106" s="74">
        <f>'11_Ост_П_ППР'!AY255*$D$12/4</f>
        <v>0</v>
      </c>
      <c r="AZ106" s="74">
        <f>'11_Ост_П_ППР'!AZ255*$D$12/4</f>
        <v>0</v>
      </c>
      <c r="BA106" s="74">
        <f>'11_Ост_П_ППР'!BA255*$D$12/4</f>
        <v>0</v>
      </c>
      <c r="BB106" s="74">
        <f>'11_Ост_П_ППР'!BB255*$D$12/4</f>
        <v>0</v>
      </c>
      <c r="BC106" s="74">
        <f>'11_Ост_П_ППР'!BC255*$D$12/4</f>
        <v>0</v>
      </c>
      <c r="BD106" s="74">
        <f>'11_Ост_П_ППР'!BD255*$D$12/4</f>
        <v>0</v>
      </c>
      <c r="BE106" s="74">
        <f>'11_Ост_П_ППР'!BE255*$D$12/4</f>
        <v>0</v>
      </c>
      <c r="BF106" s="74">
        <f>'11_Ост_П_ППР'!BF255*$D$12/4</f>
        <v>0</v>
      </c>
      <c r="BG106" s="74">
        <f>'11_Ост_П_ППР'!BG255*$D$12/4</f>
        <v>0</v>
      </c>
      <c r="BH106" s="74">
        <f>'11_Ост_П_ППР'!BH255*$D$12/4</f>
        <v>0</v>
      </c>
    </row>
    <row r="107" spans="2:60" s="6" customFormat="1" hidden="1" x14ac:dyDescent="0.2">
      <c r="B107" s="13"/>
      <c r="C107" s="13"/>
      <c r="D107" s="74">
        <f t="shared" si="83"/>
        <v>0</v>
      </c>
      <c r="E107" s="74">
        <f>'11_Ост_П_ППР'!E256*$D$11/4</f>
        <v>0</v>
      </c>
      <c r="F107" s="74">
        <f>'11_Ост_П_ППР'!F256*$D$11/4</f>
        <v>0</v>
      </c>
      <c r="G107" s="74">
        <f>'11_Ост_П_ППР'!G256*$D$11/4</f>
        <v>0</v>
      </c>
      <c r="H107" s="74">
        <f>'11_Ост_П_ППР'!H256*$D$11/4</f>
        <v>0</v>
      </c>
      <c r="I107" s="74">
        <f>'11_Ост_П_ППР'!I256*$D$11/4</f>
        <v>0</v>
      </c>
      <c r="J107" s="74">
        <f>'11_Ост_П_ППР'!J256*$D$11/4</f>
        <v>0</v>
      </c>
      <c r="K107" s="74">
        <f>'11_Ост_П_ППР'!K256*$D$11/4</f>
        <v>0</v>
      </c>
      <c r="L107" s="74">
        <f>'11_Ост_П_ППР'!L256*$D$11/4</f>
        <v>0</v>
      </c>
      <c r="M107" s="74">
        <f>'11_Ост_П_ППР'!M256*$D$11/4</f>
        <v>0</v>
      </c>
      <c r="N107" s="74">
        <f>'11_Ост_П_ППР'!N256*$D$11/4</f>
        <v>0</v>
      </c>
      <c r="O107" s="74">
        <f>'11_Ост_П_ППР'!O256*$D$11/4</f>
        <v>0</v>
      </c>
      <c r="P107" s="74">
        <f>'11_Ост_П_ППР'!P256*$D$11/4</f>
        <v>0</v>
      </c>
      <c r="Q107" s="74">
        <f>'11_Ост_П_ППР'!Q256*$D$11/4</f>
        <v>0</v>
      </c>
      <c r="R107" s="74">
        <f>'11_Ост_П_ППР'!R256*$D$11/4</f>
        <v>0</v>
      </c>
      <c r="S107" s="74">
        <f>'11_Ост_П_ППР'!S256*$D$11/4</f>
        <v>0</v>
      </c>
      <c r="T107" s="74">
        <f>'11_Ост_П_ППР'!T256*$D$11/4</f>
        <v>0</v>
      </c>
      <c r="U107" s="74">
        <f>'11_Ост_П_ППР'!U256*$D$11/4</f>
        <v>0</v>
      </c>
      <c r="V107" s="74">
        <f>'11_Ост_П_ППР'!V256*$D$11/4</f>
        <v>0</v>
      </c>
      <c r="W107" s="74">
        <f>'11_Ост_П_ППР'!W256*$D$11/4</f>
        <v>0</v>
      </c>
      <c r="X107" s="74">
        <f>'11_Ост_П_ППР'!X256*$D$11/4</f>
        <v>0</v>
      </c>
      <c r="Y107" s="74">
        <f>'11_Ост_П_ППР'!Y256*$D$11/4</f>
        <v>0</v>
      </c>
      <c r="Z107" s="74">
        <f>'11_Ост_П_ППР'!Z256*$D$11/4</f>
        <v>0</v>
      </c>
      <c r="AA107" s="74">
        <f>'11_Ост_П_ППР'!AA256*$D$11/4</f>
        <v>0</v>
      </c>
      <c r="AB107" s="74">
        <f>'11_Ост_П_ППР'!AB256*$D$11/4</f>
        <v>0</v>
      </c>
      <c r="AC107" s="74">
        <f>'11_Ост_П_ППР'!AC256*$D$11/4</f>
        <v>0</v>
      </c>
      <c r="AD107" s="74">
        <f>'11_Ост_П_ППР'!AD256*$D$11/4</f>
        <v>0</v>
      </c>
      <c r="AE107" s="74">
        <f>'11_Ост_П_ППР'!AE256*$D$11/4</f>
        <v>0</v>
      </c>
      <c r="AF107" s="74">
        <f>'11_Ост_П_ППР'!AF256*$D$11/4</f>
        <v>0</v>
      </c>
      <c r="AG107" s="74">
        <f>'11_Ост_П_ППР'!AG256*$D$11/4</f>
        <v>0</v>
      </c>
      <c r="AH107" s="74">
        <f>'11_Ост_П_ППР'!AH256*$D$11/4</f>
        <v>0</v>
      </c>
      <c r="AI107" s="74">
        <f>'11_Ост_П_ППР'!AI256*$D$11/4</f>
        <v>0</v>
      </c>
      <c r="AJ107" s="74">
        <f>'11_Ост_П_ППР'!AJ256*$D$11/4</f>
        <v>0</v>
      </c>
      <c r="AK107" s="74">
        <f>'11_Ост_П_ППР'!AK256*$D$11/4</f>
        <v>0</v>
      </c>
      <c r="AL107" s="74">
        <f>'11_Ост_П_ППР'!AL256*$D$11/4</f>
        <v>0</v>
      </c>
      <c r="AM107" s="74">
        <f>'11_Ост_П_ППР'!AM256*$D$11/4</f>
        <v>0</v>
      </c>
      <c r="AN107" s="74">
        <f>'11_Ост_П_ППР'!AN256*$D$11/4</f>
        <v>0</v>
      </c>
      <c r="AO107" s="74">
        <f>'11_Ост_П_ППР'!AO256*$D$11/4</f>
        <v>0</v>
      </c>
      <c r="AP107" s="74">
        <f>'11_Ост_П_ППР'!AP256*$D$11/4</f>
        <v>0</v>
      </c>
      <c r="AQ107" s="74">
        <f>'11_Ост_П_ППР'!AQ256*$D$11/4</f>
        <v>0</v>
      </c>
      <c r="AR107" s="74">
        <f>'11_Ост_П_ППР'!AR256*$D$11/4</f>
        <v>0</v>
      </c>
      <c r="AS107" s="74">
        <f>'11_Ост_П_ППР'!AS256*$D$11/4</f>
        <v>0</v>
      </c>
      <c r="AT107" s="74">
        <f>'11_Ост_П_ППР'!AT256*$D$11/4</f>
        <v>0</v>
      </c>
      <c r="AU107" s="74">
        <f>'11_Ост_П_ППР'!AU256*$D$11/4</f>
        <v>0</v>
      </c>
      <c r="AV107" s="74">
        <f>'11_Ост_П_ППР'!AV256*$D$11/4</f>
        <v>0</v>
      </c>
      <c r="AW107" s="74">
        <f>'11_Ост_П_ППР'!AW256*$D$11/4</f>
        <v>0</v>
      </c>
      <c r="AX107" s="74">
        <f>'11_Ост_П_ППР'!AX256*$D$11/4</f>
        <v>0</v>
      </c>
      <c r="AY107" s="74">
        <f>'11_Ост_П_ППР'!AY256*$D$11/4</f>
        <v>0</v>
      </c>
      <c r="AZ107" s="74">
        <f>'11_Ост_П_ППР'!AZ256*$D$11/4</f>
        <v>0</v>
      </c>
      <c r="BA107" s="74">
        <f>'11_Ост_П_ППР'!BA256*$D$11/4</f>
        <v>0</v>
      </c>
      <c r="BB107" s="74">
        <f>'11_Ост_П_ППР'!BB256*$D$11/4</f>
        <v>0</v>
      </c>
      <c r="BC107" s="74">
        <f>'11_Ост_П_ППР'!BC256*$D$11/4</f>
        <v>0</v>
      </c>
      <c r="BD107" s="74">
        <f>'11_Ост_П_ППР'!BD256*$D$11/4</f>
        <v>0</v>
      </c>
      <c r="BE107" s="74">
        <f>'11_Ост_П_ППР'!BE256*$D$11/4</f>
        <v>0</v>
      </c>
      <c r="BF107" s="74">
        <f>'11_Ост_П_ППР'!BF256*$D$11/4</f>
        <v>0</v>
      </c>
      <c r="BG107" s="74">
        <f>'11_Ост_П_ППР'!BG256*$D$11/4</f>
        <v>0</v>
      </c>
      <c r="BH107" s="74">
        <f>'11_Ост_П_ППР'!BH256*$D$11/4</f>
        <v>0</v>
      </c>
    </row>
    <row r="108" spans="2:60" s="6" customFormat="1" ht="15" hidden="1" x14ac:dyDescent="0.25">
      <c r="B108" s="11"/>
      <c r="C108" s="12"/>
      <c r="D108" s="74">
        <f t="shared" si="83"/>
        <v>0</v>
      </c>
      <c r="E108" s="74">
        <f>'11_Ост_П_ППР'!E257*$D$12/4</f>
        <v>0</v>
      </c>
      <c r="F108" s="74">
        <f>'11_Ост_П_ППР'!F257*$D$12/4</f>
        <v>0</v>
      </c>
      <c r="G108" s="74">
        <f>'11_Ост_П_ППР'!G257*$D$12/4</f>
        <v>0</v>
      </c>
      <c r="H108" s="74">
        <f>'11_Ост_П_ППР'!H257*$D$12/4</f>
        <v>0</v>
      </c>
      <c r="I108" s="74">
        <f>'11_Ост_П_ППР'!I257*$D$12/4</f>
        <v>0</v>
      </c>
      <c r="J108" s="74">
        <f>'11_Ост_П_ППР'!J257*$D$12/4</f>
        <v>0</v>
      </c>
      <c r="K108" s="74">
        <f>'11_Ост_П_ППР'!K257*$D$12/4</f>
        <v>0</v>
      </c>
      <c r="L108" s="74">
        <f>'11_Ост_П_ППР'!L257*$D$12/4</f>
        <v>0</v>
      </c>
      <c r="M108" s="74">
        <f>'11_Ост_П_ППР'!M257*$D$12/4</f>
        <v>0</v>
      </c>
      <c r="N108" s="74">
        <f>'11_Ост_П_ППР'!N257*$D$12/4</f>
        <v>0</v>
      </c>
      <c r="O108" s="74">
        <f>'11_Ост_П_ППР'!O257*$D$12/4</f>
        <v>0</v>
      </c>
      <c r="P108" s="74">
        <f>'11_Ост_П_ППР'!P257*$D$12/4</f>
        <v>0</v>
      </c>
      <c r="Q108" s="74">
        <f>'11_Ост_П_ППР'!Q257*$D$12/4</f>
        <v>0</v>
      </c>
      <c r="R108" s="74">
        <f>'11_Ост_П_ППР'!R257*$D$12/4</f>
        <v>0</v>
      </c>
      <c r="S108" s="74">
        <f>'11_Ост_П_ППР'!S257*$D$12/4</f>
        <v>0</v>
      </c>
      <c r="T108" s="74">
        <f>'11_Ост_П_ППР'!T257*$D$12/4</f>
        <v>0</v>
      </c>
      <c r="U108" s="74">
        <f>'11_Ост_П_ППР'!U257*$D$12/4</f>
        <v>0</v>
      </c>
      <c r="V108" s="74">
        <f>'11_Ост_П_ППР'!V257*$D$12/4</f>
        <v>0</v>
      </c>
      <c r="W108" s="74">
        <f>'11_Ост_П_ППР'!W257*$D$12/4</f>
        <v>0</v>
      </c>
      <c r="X108" s="74">
        <f>'11_Ост_П_ППР'!X257*$D$12/4</f>
        <v>0</v>
      </c>
      <c r="Y108" s="74">
        <f>'11_Ост_П_ППР'!Y257*$D$12/4</f>
        <v>0</v>
      </c>
      <c r="Z108" s="74">
        <f>'11_Ост_П_ППР'!Z257*$D$12/4</f>
        <v>0</v>
      </c>
      <c r="AA108" s="74">
        <f>'11_Ост_П_ППР'!AA257*$D$12/4</f>
        <v>0</v>
      </c>
      <c r="AB108" s="74">
        <f>'11_Ост_П_ППР'!AB257*$D$12/4</f>
        <v>0</v>
      </c>
      <c r="AC108" s="74">
        <f>'11_Ост_П_ППР'!AC257*$D$12/4</f>
        <v>0</v>
      </c>
      <c r="AD108" s="74">
        <f>'11_Ост_П_ППР'!AD257*$D$12/4</f>
        <v>0</v>
      </c>
      <c r="AE108" s="74">
        <f>'11_Ост_П_ППР'!AE257*$D$12/4</f>
        <v>0</v>
      </c>
      <c r="AF108" s="74">
        <f>'11_Ост_П_ППР'!AF257*$D$12/4</f>
        <v>0</v>
      </c>
      <c r="AG108" s="74">
        <f>'11_Ост_П_ППР'!AG257*$D$12/4</f>
        <v>0</v>
      </c>
      <c r="AH108" s="74">
        <f>'11_Ост_П_ППР'!AH257*$D$12/4</f>
        <v>0</v>
      </c>
      <c r="AI108" s="74">
        <f>'11_Ост_П_ППР'!AI257*$D$12/4</f>
        <v>0</v>
      </c>
      <c r="AJ108" s="74">
        <f>'11_Ост_П_ППР'!AJ257*$D$12/4</f>
        <v>0</v>
      </c>
      <c r="AK108" s="74">
        <f>'11_Ост_П_ППР'!AK257*$D$12/4</f>
        <v>0</v>
      </c>
      <c r="AL108" s="74">
        <f>'11_Ост_П_ППР'!AL257*$D$12/4</f>
        <v>0</v>
      </c>
      <c r="AM108" s="74">
        <f>'11_Ост_П_ППР'!AM257*$D$12/4</f>
        <v>0</v>
      </c>
      <c r="AN108" s="74">
        <f>'11_Ост_П_ППР'!AN257*$D$12/4</f>
        <v>0</v>
      </c>
      <c r="AO108" s="74">
        <f>'11_Ост_П_ППР'!AO257*$D$12/4</f>
        <v>0</v>
      </c>
      <c r="AP108" s="74">
        <f>'11_Ост_П_ППР'!AP257*$D$12/4</f>
        <v>0</v>
      </c>
      <c r="AQ108" s="74">
        <f>'11_Ост_П_ППР'!AQ257*$D$12/4</f>
        <v>0</v>
      </c>
      <c r="AR108" s="74">
        <f>'11_Ост_П_ППР'!AR257*$D$12/4</f>
        <v>0</v>
      </c>
      <c r="AS108" s="74">
        <f>'11_Ост_П_ППР'!AS257*$D$12/4</f>
        <v>0</v>
      </c>
      <c r="AT108" s="74">
        <f>'11_Ост_П_ППР'!AT257*$D$12/4</f>
        <v>0</v>
      </c>
      <c r="AU108" s="74">
        <f>'11_Ост_П_ППР'!AU257*$D$12/4</f>
        <v>0</v>
      </c>
      <c r="AV108" s="74">
        <f>'11_Ост_П_ППР'!AV257*$D$12/4</f>
        <v>0</v>
      </c>
      <c r="AW108" s="74">
        <f>'11_Ост_П_ППР'!AW257*$D$12/4</f>
        <v>0</v>
      </c>
      <c r="AX108" s="74">
        <f>'11_Ост_П_ППР'!AX257*$D$12/4</f>
        <v>0</v>
      </c>
      <c r="AY108" s="74">
        <f>'11_Ост_П_ППР'!AY257*$D$12/4</f>
        <v>0</v>
      </c>
      <c r="AZ108" s="74">
        <f>'11_Ост_П_ППР'!AZ257*$D$12/4</f>
        <v>0</v>
      </c>
      <c r="BA108" s="74">
        <f>'11_Ост_П_ППР'!BA257*$D$12/4</f>
        <v>0</v>
      </c>
      <c r="BB108" s="74">
        <f>'11_Ост_П_ППР'!BB257*$D$12/4</f>
        <v>0</v>
      </c>
      <c r="BC108" s="74">
        <f>'11_Ост_П_ППР'!BC257*$D$12/4</f>
        <v>0</v>
      </c>
      <c r="BD108" s="74">
        <f>'11_Ост_П_ППР'!BD257*$D$12/4</f>
        <v>0</v>
      </c>
      <c r="BE108" s="74">
        <f>'11_Ост_П_ППР'!BE257*$D$12/4</f>
        <v>0</v>
      </c>
      <c r="BF108" s="74">
        <f>'11_Ост_П_ППР'!BF257*$D$12/4</f>
        <v>0</v>
      </c>
      <c r="BG108" s="74">
        <f>'11_Ост_П_ППР'!BG257*$D$12/4</f>
        <v>0</v>
      </c>
      <c r="BH108" s="74">
        <f>'11_Ост_П_ППР'!BH257*$D$12/4</f>
        <v>0</v>
      </c>
    </row>
    <row r="109" spans="2:60" s="6" customFormat="1" ht="19.5" x14ac:dyDescent="0.55000000000000004">
      <c r="D109" s="7">
        <f>D69+D77+D85</f>
        <v>83957500</v>
      </c>
    </row>
  </sheetData>
  <mergeCells count="22">
    <mergeCell ref="BA66:BD66"/>
    <mergeCell ref="AG66:AJ66"/>
    <mergeCell ref="AK66:AN66"/>
    <mergeCell ref="AO66:AR66"/>
    <mergeCell ref="AS66:AV66"/>
    <mergeCell ref="AW66:AZ66"/>
    <mergeCell ref="B18:B20"/>
    <mergeCell ref="C18:C20"/>
    <mergeCell ref="D18:D19"/>
    <mergeCell ref="E18:R18"/>
    <mergeCell ref="B65:B68"/>
    <mergeCell ref="C65:C68"/>
    <mergeCell ref="D65:D67"/>
    <mergeCell ref="E65:BH65"/>
    <mergeCell ref="E66:H66"/>
    <mergeCell ref="I66:L66"/>
    <mergeCell ref="BE66:BH66"/>
    <mergeCell ref="M66:P66"/>
    <mergeCell ref="Q66:T66"/>
    <mergeCell ref="U66:X66"/>
    <mergeCell ref="Y66:AB66"/>
    <mergeCell ref="AC66:AF66"/>
  </mergeCells>
  <pageMargins left="0.25" right="0.25" top="0.75" bottom="0.75" header="0.3" footer="0.3"/>
  <pageSetup paperSize="8" scale="2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3:BH56"/>
  <sheetViews>
    <sheetView topLeftCell="A16" zoomScale="80" zoomScaleNormal="80" workbookViewId="0">
      <selection activeCell="E63" sqref="E63"/>
    </sheetView>
  </sheetViews>
  <sheetFormatPr defaultColWidth="9.140625" defaultRowHeight="14.25" x14ac:dyDescent="0.2"/>
  <cols>
    <col min="1" max="1" width="7.140625" style="4" customWidth="1"/>
    <col min="2" max="2" width="7.42578125" style="4" customWidth="1"/>
    <col min="3" max="3" width="40.5703125" style="4" customWidth="1"/>
    <col min="4" max="4" width="19.140625" style="4" customWidth="1"/>
    <col min="5" max="5" width="13.42578125" style="4" customWidth="1"/>
    <col min="6" max="6" width="15" style="4" customWidth="1"/>
    <col min="7" max="7" width="15.42578125" style="4" customWidth="1"/>
    <col min="8" max="8" width="16.5703125" style="4" customWidth="1"/>
    <col min="9" max="9" width="16.85546875" style="4" customWidth="1"/>
    <col min="10" max="10" width="15.85546875" style="4" customWidth="1"/>
    <col min="11" max="11" width="17.28515625" style="4" customWidth="1"/>
    <col min="12" max="13" width="16.140625" style="4" customWidth="1"/>
    <col min="14" max="14" width="16.5703125" style="4" customWidth="1"/>
    <col min="15" max="15" width="16.140625" style="4" customWidth="1"/>
    <col min="16" max="16" width="16" style="4" customWidth="1"/>
    <col min="17" max="17" width="15.85546875" style="4" customWidth="1"/>
    <col min="18" max="18" width="14" style="4" customWidth="1"/>
    <col min="19" max="61" width="14.85546875" style="4" customWidth="1"/>
    <col min="62" max="16384" width="9.140625" style="4"/>
  </cols>
  <sheetData>
    <row r="3" spans="2:4" ht="15" x14ac:dyDescent="0.25">
      <c r="B3" s="3" t="s">
        <v>96</v>
      </c>
    </row>
    <row r="5" spans="2:4" s="6" customFormat="1" ht="15" x14ac:dyDescent="0.25">
      <c r="B5" s="5" t="s">
        <v>44</v>
      </c>
    </row>
    <row r="6" spans="2:4" s="6" customFormat="1" x14ac:dyDescent="0.2"/>
    <row r="7" spans="2:4" s="6" customFormat="1" ht="45" x14ac:dyDescent="0.2">
      <c r="B7" s="128" t="s">
        <v>11</v>
      </c>
      <c r="C7" s="128" t="s">
        <v>85</v>
      </c>
      <c r="D7" s="128" t="s">
        <v>86</v>
      </c>
    </row>
    <row r="8" spans="2:4" s="6" customFormat="1" ht="32.25" customHeight="1" x14ac:dyDescent="0.2">
      <c r="B8" s="8"/>
      <c r="C8" s="9"/>
      <c r="D8" s="84">
        <v>0</v>
      </c>
    </row>
    <row r="9" spans="2:4" s="6" customFormat="1" x14ac:dyDescent="0.2">
      <c r="B9" s="8"/>
      <c r="C9" s="9"/>
      <c r="D9" s="84">
        <v>0</v>
      </c>
    </row>
    <row r="10" spans="2:4" s="6" customFormat="1" x14ac:dyDescent="0.2">
      <c r="B10" s="8"/>
      <c r="C10" s="9"/>
      <c r="D10" s="84"/>
    </row>
    <row r="11" spans="2:4" s="6" customFormat="1" x14ac:dyDescent="0.2">
      <c r="B11" s="8"/>
      <c r="C11" s="9"/>
      <c r="D11" s="84">
        <v>0</v>
      </c>
    </row>
    <row r="12" spans="2:4" s="6" customFormat="1" x14ac:dyDescent="0.2">
      <c r="B12" s="55"/>
      <c r="C12" s="56"/>
      <c r="D12" s="57"/>
    </row>
    <row r="13" spans="2:4" s="6" customFormat="1" ht="15" x14ac:dyDescent="0.25">
      <c r="B13" s="5" t="s">
        <v>138</v>
      </c>
    </row>
    <row r="14" spans="2:4" s="6" customFormat="1" x14ac:dyDescent="0.2"/>
    <row r="15" spans="2:4" s="6" customFormat="1" ht="15" x14ac:dyDescent="0.25">
      <c r="B15" s="5" t="s">
        <v>140</v>
      </c>
    </row>
    <row r="16" spans="2:4" s="6" customFormat="1" x14ac:dyDescent="0.2"/>
    <row r="17" spans="2:18" s="6" customFormat="1" ht="24.75" customHeight="1" x14ac:dyDescent="0.2">
      <c r="B17" s="480" t="s">
        <v>11</v>
      </c>
      <c r="C17" s="480" t="s">
        <v>93</v>
      </c>
      <c r="D17" s="480" t="s">
        <v>83</v>
      </c>
      <c r="E17" s="480" t="s">
        <v>14</v>
      </c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</row>
    <row r="18" spans="2:18" s="6" customFormat="1" ht="24.75" customHeight="1" x14ac:dyDescent="0.2">
      <c r="B18" s="480"/>
      <c r="C18" s="480"/>
      <c r="D18" s="480"/>
      <c r="E18" s="130">
        <f>'11_Ост_П_ППР'!F67</f>
        <v>2018</v>
      </c>
      <c r="F18" s="130">
        <f>'11_Ост_П_ППР'!G67</f>
        <v>2019</v>
      </c>
      <c r="G18" s="130">
        <f>'11_Ост_П_ППР'!H67</f>
        <v>2020</v>
      </c>
      <c r="H18" s="130">
        <f>'11_Ост_П_ППР'!I67</f>
        <v>2021</v>
      </c>
      <c r="I18" s="130">
        <f>'11_Ост_П_ППР'!J67</f>
        <v>2022</v>
      </c>
      <c r="J18" s="130">
        <f>'11_Ост_П_ППР'!K67</f>
        <v>2023</v>
      </c>
      <c r="K18" s="130">
        <f>'11_Ост_П_ППР'!L67</f>
        <v>2024</v>
      </c>
      <c r="L18" s="130">
        <f>'11_Ост_П_ППР'!M67</f>
        <v>2025</v>
      </c>
      <c r="M18" s="130">
        <f>'11_Ост_П_ППР'!N67</f>
        <v>2026</v>
      </c>
      <c r="N18" s="130">
        <f>'11_Ост_П_ППР'!O67</f>
        <v>2027</v>
      </c>
      <c r="O18" s="130">
        <f>'11_Ост_П_ППР'!P67</f>
        <v>2028</v>
      </c>
      <c r="P18" s="130" t="str">
        <f>'11_Ост_П_ППР'!Q67</f>
        <v>-</v>
      </c>
      <c r="Q18" s="130" t="str">
        <f>'11_Ост_П_ППР'!R67</f>
        <v>-</v>
      </c>
      <c r="R18" s="130" t="str">
        <f>'11_Ост_П_ППР'!S67</f>
        <v>-</v>
      </c>
    </row>
    <row r="19" spans="2:18" s="6" customFormat="1" ht="30" x14ac:dyDescent="0.2">
      <c r="B19" s="480"/>
      <c r="C19" s="480"/>
      <c r="D19" s="128" t="s">
        <v>63</v>
      </c>
      <c r="E19" s="128" t="s">
        <v>60</v>
      </c>
      <c r="F19" s="128" t="s">
        <v>60</v>
      </c>
      <c r="G19" s="128" t="s">
        <v>60</v>
      </c>
      <c r="H19" s="128" t="s">
        <v>60</v>
      </c>
      <c r="I19" s="128" t="s">
        <v>60</v>
      </c>
      <c r="J19" s="128" t="s">
        <v>60</v>
      </c>
      <c r="K19" s="128" t="s">
        <v>60</v>
      </c>
      <c r="L19" s="128" t="s">
        <v>60</v>
      </c>
      <c r="M19" s="128" t="s">
        <v>60</v>
      </c>
      <c r="N19" s="128" t="s">
        <v>60</v>
      </c>
      <c r="O19" s="128" t="s">
        <v>60</v>
      </c>
      <c r="P19" s="128" t="s">
        <v>60</v>
      </c>
      <c r="Q19" s="128" t="s">
        <v>60</v>
      </c>
      <c r="R19" s="128" t="s">
        <v>60</v>
      </c>
    </row>
    <row r="20" spans="2:18" s="6" customFormat="1" ht="15" x14ac:dyDescent="0.25">
      <c r="B20" s="14"/>
      <c r="C20" s="15"/>
      <c r="D20" s="77">
        <f t="shared" ref="D20:D33" si="0">SUM(E20:R20)</f>
        <v>0</v>
      </c>
      <c r="E20" s="77">
        <f>E21</f>
        <v>0</v>
      </c>
      <c r="F20" s="77">
        <f t="shared" ref="F20:R20" si="1">F21</f>
        <v>0</v>
      </c>
      <c r="G20" s="77">
        <f t="shared" si="1"/>
        <v>0</v>
      </c>
      <c r="H20" s="77">
        <f t="shared" si="1"/>
        <v>0</v>
      </c>
      <c r="I20" s="77">
        <f t="shared" si="1"/>
        <v>0</v>
      </c>
      <c r="J20" s="77">
        <f t="shared" si="1"/>
        <v>0</v>
      </c>
      <c r="K20" s="77">
        <f t="shared" si="1"/>
        <v>0</v>
      </c>
      <c r="L20" s="77">
        <f t="shared" si="1"/>
        <v>0</v>
      </c>
      <c r="M20" s="77">
        <f t="shared" si="1"/>
        <v>0</v>
      </c>
      <c r="N20" s="77">
        <f t="shared" si="1"/>
        <v>0</v>
      </c>
      <c r="O20" s="77">
        <f t="shared" si="1"/>
        <v>0</v>
      </c>
      <c r="P20" s="77">
        <f t="shared" si="1"/>
        <v>0</v>
      </c>
      <c r="Q20" s="77">
        <f t="shared" si="1"/>
        <v>0</v>
      </c>
      <c r="R20" s="77">
        <f t="shared" si="1"/>
        <v>0</v>
      </c>
    </row>
    <row r="21" spans="2:18" s="6" customFormat="1" ht="15" x14ac:dyDescent="0.25">
      <c r="B21" s="11"/>
      <c r="C21" s="12"/>
      <c r="D21" s="81">
        <f t="shared" si="0"/>
        <v>0</v>
      </c>
      <c r="E21" s="74">
        <f>SUM(E22:E24)</f>
        <v>0</v>
      </c>
      <c r="F21" s="74">
        <f t="shared" ref="F21:R21" si="2">SUM(F22:F24)</f>
        <v>0</v>
      </c>
      <c r="G21" s="74">
        <f t="shared" si="2"/>
        <v>0</v>
      </c>
      <c r="H21" s="74">
        <f t="shared" si="2"/>
        <v>0</v>
      </c>
      <c r="I21" s="74">
        <f t="shared" si="2"/>
        <v>0</v>
      </c>
      <c r="J21" s="74">
        <f t="shared" si="2"/>
        <v>0</v>
      </c>
      <c r="K21" s="74">
        <f t="shared" si="2"/>
        <v>0</v>
      </c>
      <c r="L21" s="74">
        <f t="shared" si="2"/>
        <v>0</v>
      </c>
      <c r="M21" s="74">
        <f t="shared" si="2"/>
        <v>0</v>
      </c>
      <c r="N21" s="74">
        <f t="shared" si="2"/>
        <v>0</v>
      </c>
      <c r="O21" s="74">
        <f t="shared" si="2"/>
        <v>0</v>
      </c>
      <c r="P21" s="74">
        <f t="shared" si="2"/>
        <v>0</v>
      </c>
      <c r="Q21" s="74">
        <f t="shared" si="2"/>
        <v>0</v>
      </c>
      <c r="R21" s="74">
        <f t="shared" si="2"/>
        <v>0</v>
      </c>
    </row>
    <row r="22" spans="2:18" s="6" customFormat="1" x14ac:dyDescent="0.2">
      <c r="B22" s="13"/>
      <c r="C22" s="13"/>
      <c r="D22" s="74">
        <f t="shared" si="0"/>
        <v>0</v>
      </c>
      <c r="E22" s="74">
        <f>SUM(E44:H44)</f>
        <v>0</v>
      </c>
      <c r="F22" s="74">
        <f>SUM(I44:L44)</f>
        <v>0</v>
      </c>
      <c r="G22" s="74">
        <f>SUM(M44:P44)</f>
        <v>0</v>
      </c>
      <c r="H22" s="74">
        <f>SUM(Q44:T44)</f>
        <v>0</v>
      </c>
      <c r="I22" s="74">
        <f>SUM(U44:X44)</f>
        <v>0</v>
      </c>
      <c r="J22" s="74">
        <f>SUM(Y44:AB44)</f>
        <v>0</v>
      </c>
      <c r="K22" s="74">
        <f>SUM(AC44:AF44)</f>
        <v>0</v>
      </c>
      <c r="L22" s="74">
        <f>SUM(AG44:AJ44)</f>
        <v>0</v>
      </c>
      <c r="M22" s="74">
        <f>SUM(AK44:AN44)</f>
        <v>0</v>
      </c>
      <c r="N22" s="74">
        <f>SUM(AO44:AR44)</f>
        <v>0</v>
      </c>
      <c r="O22" s="74">
        <f>SUM(AS44:AV44)</f>
        <v>0</v>
      </c>
      <c r="P22" s="74">
        <f>SUM(AW44:AZ44)</f>
        <v>0</v>
      </c>
      <c r="Q22" s="74">
        <f>SUM(BA44:BD44)</f>
        <v>0</v>
      </c>
      <c r="R22" s="74">
        <f>SUM(BE44:BH44)</f>
        <v>0</v>
      </c>
    </row>
    <row r="23" spans="2:18" s="6" customFormat="1" hidden="1" x14ac:dyDescent="0.2">
      <c r="B23" s="13"/>
      <c r="C23" s="13"/>
      <c r="D23" s="74">
        <f t="shared" si="0"/>
        <v>0</v>
      </c>
      <c r="E23" s="74">
        <f>SUM(E45:H45)</f>
        <v>0</v>
      </c>
      <c r="F23" s="74">
        <f>SUM(I45:L45)</f>
        <v>0</v>
      </c>
      <c r="G23" s="74">
        <f>SUM(M45:P45)</f>
        <v>0</v>
      </c>
      <c r="H23" s="74">
        <f>SUM(Q45:T45)</f>
        <v>0</v>
      </c>
      <c r="I23" s="74">
        <f>SUM(U45:X45)</f>
        <v>0</v>
      </c>
      <c r="J23" s="74">
        <f>SUM(Y45:AB45)</f>
        <v>0</v>
      </c>
      <c r="K23" s="74">
        <f>SUM(AC45:AF45)</f>
        <v>0</v>
      </c>
      <c r="L23" s="74">
        <f t="shared" ref="L23:L24" si="3">SUM(AG45:AJ45)</f>
        <v>0</v>
      </c>
      <c r="M23" s="74">
        <f t="shared" ref="M23:M24" si="4">SUM(AK45:AN45)</f>
        <v>0</v>
      </c>
      <c r="N23" s="74">
        <f t="shared" ref="N23:N24" si="5">SUM(AO45:AR45)</f>
        <v>0</v>
      </c>
      <c r="O23" s="74">
        <f t="shared" ref="O23:O24" si="6">SUM(AS45:AV45)</f>
        <v>0</v>
      </c>
      <c r="P23" s="74">
        <f t="shared" ref="P23:P24" si="7">SUM(AW45:AZ45)</f>
        <v>0</v>
      </c>
      <c r="Q23" s="74">
        <f t="shared" ref="Q23:Q24" si="8">SUM(BA45:BD45)</f>
        <v>0</v>
      </c>
      <c r="R23" s="74">
        <f t="shared" ref="R23:R24" si="9">SUM(BE45:BH45)</f>
        <v>0</v>
      </c>
    </row>
    <row r="24" spans="2:18" s="6" customFormat="1" hidden="1" x14ac:dyDescent="0.2">
      <c r="B24" s="13"/>
      <c r="C24" s="13"/>
      <c r="D24" s="74">
        <f t="shared" si="0"/>
        <v>0</v>
      </c>
      <c r="E24" s="74">
        <f t="shared" ref="E24" si="10">SUM(E46:H46)</f>
        <v>0</v>
      </c>
      <c r="F24" s="74">
        <f t="shared" ref="F24" si="11">SUM(I46:L46)</f>
        <v>0</v>
      </c>
      <c r="G24" s="74">
        <f t="shared" ref="G24" si="12">SUM(M46:P46)</f>
        <v>0</v>
      </c>
      <c r="H24" s="74">
        <f t="shared" ref="H24" si="13">SUM(Q46:T46)</f>
        <v>0</v>
      </c>
      <c r="I24" s="74">
        <f t="shared" ref="I24" si="14">SUM(U46:X46)</f>
        <v>0</v>
      </c>
      <c r="J24" s="74">
        <f t="shared" ref="J24" si="15">SUM(Y46:AB46)</f>
        <v>0</v>
      </c>
      <c r="K24" s="74">
        <f t="shared" ref="K24" si="16">SUM(AC46:AF46)</f>
        <v>0</v>
      </c>
      <c r="L24" s="74">
        <f t="shared" si="3"/>
        <v>0</v>
      </c>
      <c r="M24" s="74">
        <f t="shared" si="4"/>
        <v>0</v>
      </c>
      <c r="N24" s="74">
        <f t="shared" si="5"/>
        <v>0</v>
      </c>
      <c r="O24" s="74">
        <f t="shared" si="6"/>
        <v>0</v>
      </c>
      <c r="P24" s="74">
        <f t="shared" si="7"/>
        <v>0</v>
      </c>
      <c r="Q24" s="74">
        <f t="shared" si="8"/>
        <v>0</v>
      </c>
      <c r="R24" s="74">
        <f t="shared" si="9"/>
        <v>0</v>
      </c>
    </row>
    <row r="25" spans="2:18" s="6" customFormat="1" ht="15" x14ac:dyDescent="0.25">
      <c r="B25" s="14"/>
      <c r="C25" s="15"/>
      <c r="D25" s="77">
        <f t="shared" si="0"/>
        <v>0</v>
      </c>
      <c r="E25" s="77">
        <f>E26</f>
        <v>0</v>
      </c>
      <c r="F25" s="77">
        <f t="shared" ref="F25:R25" si="17">F26</f>
        <v>0</v>
      </c>
      <c r="G25" s="77">
        <f t="shared" si="17"/>
        <v>0</v>
      </c>
      <c r="H25" s="77">
        <f t="shared" si="17"/>
        <v>0</v>
      </c>
      <c r="I25" s="77">
        <f t="shared" si="17"/>
        <v>0</v>
      </c>
      <c r="J25" s="77">
        <f t="shared" si="17"/>
        <v>0</v>
      </c>
      <c r="K25" s="77">
        <f t="shared" si="17"/>
        <v>0</v>
      </c>
      <c r="L25" s="77">
        <f t="shared" si="17"/>
        <v>0</v>
      </c>
      <c r="M25" s="77">
        <f t="shared" si="17"/>
        <v>0</v>
      </c>
      <c r="N25" s="77">
        <f t="shared" si="17"/>
        <v>0</v>
      </c>
      <c r="O25" s="77">
        <f t="shared" si="17"/>
        <v>0</v>
      </c>
      <c r="P25" s="77">
        <f t="shared" si="17"/>
        <v>0</v>
      </c>
      <c r="Q25" s="77">
        <f t="shared" si="17"/>
        <v>0</v>
      </c>
      <c r="R25" s="77">
        <f t="shared" si="17"/>
        <v>0</v>
      </c>
    </row>
    <row r="26" spans="2:18" s="6" customFormat="1" ht="15" x14ac:dyDescent="0.25">
      <c r="B26" s="11"/>
      <c r="C26" s="12"/>
      <c r="D26" s="81">
        <f t="shared" si="0"/>
        <v>0</v>
      </c>
      <c r="E26" s="74">
        <f>SUM(E27:E29)</f>
        <v>0</v>
      </c>
      <c r="F26" s="74">
        <f t="shared" ref="F26:R26" si="18">SUM(F27:F29)</f>
        <v>0</v>
      </c>
      <c r="G26" s="74">
        <f t="shared" si="18"/>
        <v>0</v>
      </c>
      <c r="H26" s="74">
        <f t="shared" si="18"/>
        <v>0</v>
      </c>
      <c r="I26" s="74">
        <f t="shared" si="18"/>
        <v>0</v>
      </c>
      <c r="J26" s="74">
        <f t="shared" si="18"/>
        <v>0</v>
      </c>
      <c r="K26" s="74">
        <f t="shared" si="18"/>
        <v>0</v>
      </c>
      <c r="L26" s="74">
        <f t="shared" si="18"/>
        <v>0</v>
      </c>
      <c r="M26" s="74">
        <f t="shared" si="18"/>
        <v>0</v>
      </c>
      <c r="N26" s="74">
        <f t="shared" si="18"/>
        <v>0</v>
      </c>
      <c r="O26" s="74">
        <f t="shared" si="18"/>
        <v>0</v>
      </c>
      <c r="P26" s="74">
        <f t="shared" si="18"/>
        <v>0</v>
      </c>
      <c r="Q26" s="74">
        <f t="shared" si="18"/>
        <v>0</v>
      </c>
      <c r="R26" s="74">
        <f t="shared" si="18"/>
        <v>0</v>
      </c>
    </row>
    <row r="27" spans="2:18" s="6" customFormat="1" x14ac:dyDescent="0.2">
      <c r="B27" s="13"/>
      <c r="C27" s="13"/>
      <c r="D27" s="74">
        <f t="shared" si="0"/>
        <v>0</v>
      </c>
      <c r="E27" s="74">
        <f>SUM(E49:H49)</f>
        <v>0</v>
      </c>
      <c r="F27" s="74">
        <f>SUM(I49:L49)</f>
        <v>0</v>
      </c>
      <c r="G27" s="74">
        <f>SUM(M49:P49)</f>
        <v>0</v>
      </c>
      <c r="H27" s="74">
        <f>SUM(Q49:T49)</f>
        <v>0</v>
      </c>
      <c r="I27" s="74">
        <f>SUM(U49:X49)</f>
        <v>0</v>
      </c>
      <c r="J27" s="74">
        <f>SUM(Y49:AB49)</f>
        <v>0</v>
      </c>
      <c r="K27" s="74">
        <f>SUM(AC49:AF49)</f>
        <v>0</v>
      </c>
      <c r="L27" s="74">
        <f t="shared" ref="L27:L33" si="19">SUM(AG49:AJ49)</f>
        <v>0</v>
      </c>
      <c r="M27" s="74">
        <f t="shared" ref="M27:M29" si="20">SUM(AK49:AN49)</f>
        <v>0</v>
      </c>
      <c r="N27" s="74">
        <f t="shared" ref="N27:N29" si="21">SUM(AO49:AR49)</f>
        <v>0</v>
      </c>
      <c r="O27" s="74">
        <f>SUM(AS49:AV49)</f>
        <v>0</v>
      </c>
      <c r="P27" s="74">
        <f t="shared" ref="P27:P29" si="22">SUM(AW49:AZ49)</f>
        <v>0</v>
      </c>
      <c r="Q27" s="74">
        <f t="shared" ref="Q27:Q29" si="23">SUM(BA49:BD49)</f>
        <v>0</v>
      </c>
      <c r="R27" s="74">
        <f>SUM(BE49:BH49)</f>
        <v>0</v>
      </c>
    </row>
    <row r="28" spans="2:18" s="6" customFormat="1" hidden="1" x14ac:dyDescent="0.2">
      <c r="B28" s="13"/>
      <c r="C28" s="13"/>
      <c r="D28" s="74">
        <f t="shared" si="0"/>
        <v>0</v>
      </c>
      <c r="E28" s="74">
        <f>SUM(E50:H50)</f>
        <v>0</v>
      </c>
      <c r="F28" s="74">
        <f>SUM(I50:L50)</f>
        <v>0</v>
      </c>
      <c r="G28" s="74">
        <f>SUM(M50:P50)</f>
        <v>0</v>
      </c>
      <c r="H28" s="74">
        <f>SUM(Q50:T50)</f>
        <v>0</v>
      </c>
      <c r="I28" s="74">
        <f>SUM(U50:X50)</f>
        <v>0</v>
      </c>
      <c r="J28" s="74">
        <f>SUM(Y50:AB50)</f>
        <v>0</v>
      </c>
      <c r="K28" s="74">
        <f>SUM(AC50:AF50)</f>
        <v>0</v>
      </c>
      <c r="L28" s="74">
        <f t="shared" si="19"/>
        <v>0</v>
      </c>
      <c r="M28" s="74">
        <f t="shared" si="20"/>
        <v>0</v>
      </c>
      <c r="N28" s="74">
        <f t="shared" si="21"/>
        <v>0</v>
      </c>
      <c r="O28" s="74">
        <f t="shared" ref="O28:O33" si="24">SUM(AS50:AV50)</f>
        <v>0</v>
      </c>
      <c r="P28" s="74">
        <f t="shared" si="22"/>
        <v>0</v>
      </c>
      <c r="Q28" s="74">
        <f t="shared" si="23"/>
        <v>0</v>
      </c>
      <c r="R28" s="74">
        <f t="shared" ref="R28:R33" si="25">SUM(BE50:BH50)</f>
        <v>0</v>
      </c>
    </row>
    <row r="29" spans="2:18" s="6" customFormat="1" hidden="1" x14ac:dyDescent="0.2">
      <c r="B29" s="13"/>
      <c r="C29" s="13"/>
      <c r="D29" s="74">
        <f t="shared" si="0"/>
        <v>0</v>
      </c>
      <c r="E29" s="74">
        <f t="shared" ref="E29" si="26">SUM(E51:H51)</f>
        <v>0</v>
      </c>
      <c r="F29" s="74">
        <f t="shared" ref="F29" si="27">SUM(I51:L51)</f>
        <v>0</v>
      </c>
      <c r="G29" s="74">
        <f t="shared" ref="G29" si="28">SUM(M51:P51)</f>
        <v>0</v>
      </c>
      <c r="H29" s="74">
        <f t="shared" ref="H29" si="29">SUM(Q51:T51)</f>
        <v>0</v>
      </c>
      <c r="I29" s="74">
        <f t="shared" ref="I29" si="30">SUM(U51:X51)</f>
        <v>0</v>
      </c>
      <c r="J29" s="74">
        <f t="shared" ref="J29" si="31">SUM(Y51:AB51)</f>
        <v>0</v>
      </c>
      <c r="K29" s="74">
        <f t="shared" ref="K29" si="32">SUM(AC51:AF51)</f>
        <v>0</v>
      </c>
      <c r="L29" s="74">
        <f t="shared" si="19"/>
        <v>0</v>
      </c>
      <c r="M29" s="74">
        <f t="shared" si="20"/>
        <v>0</v>
      </c>
      <c r="N29" s="74">
        <f t="shared" si="21"/>
        <v>0</v>
      </c>
      <c r="O29" s="74">
        <f t="shared" si="24"/>
        <v>0</v>
      </c>
      <c r="P29" s="74">
        <f t="shared" si="22"/>
        <v>0</v>
      </c>
      <c r="Q29" s="74">
        <f t="shared" si="23"/>
        <v>0</v>
      </c>
      <c r="R29" s="74">
        <f t="shared" si="25"/>
        <v>0</v>
      </c>
    </row>
    <row r="30" spans="2:18" s="6" customFormat="1" ht="15" hidden="1" x14ac:dyDescent="0.25">
      <c r="B30" s="14"/>
      <c r="C30" s="15"/>
      <c r="D30" s="77">
        <f t="shared" si="0"/>
        <v>0</v>
      </c>
      <c r="E30" s="77">
        <f>E31</f>
        <v>0</v>
      </c>
      <c r="F30" s="77">
        <f t="shared" ref="F30:R32" si="33">F31</f>
        <v>0</v>
      </c>
      <c r="G30" s="77">
        <f t="shared" si="33"/>
        <v>0</v>
      </c>
      <c r="H30" s="77">
        <f t="shared" si="33"/>
        <v>0</v>
      </c>
      <c r="I30" s="77">
        <f t="shared" si="33"/>
        <v>0</v>
      </c>
      <c r="J30" s="77">
        <f>J31</f>
        <v>0</v>
      </c>
      <c r="K30" s="77">
        <f t="shared" si="33"/>
        <v>0</v>
      </c>
      <c r="L30" s="77">
        <f t="shared" si="33"/>
        <v>0</v>
      </c>
      <c r="M30" s="77">
        <f t="shared" si="33"/>
        <v>0</v>
      </c>
      <c r="N30" s="77">
        <f t="shared" si="33"/>
        <v>0</v>
      </c>
      <c r="O30" s="77">
        <f t="shared" si="33"/>
        <v>0</v>
      </c>
      <c r="P30" s="77">
        <f t="shared" si="33"/>
        <v>0</v>
      </c>
      <c r="Q30" s="77">
        <f t="shared" si="33"/>
        <v>0</v>
      </c>
      <c r="R30" s="77">
        <f t="shared" si="33"/>
        <v>0</v>
      </c>
    </row>
    <row r="31" spans="2:18" s="6" customFormat="1" ht="15" hidden="1" x14ac:dyDescent="0.25">
      <c r="B31" s="11"/>
      <c r="C31" s="12"/>
      <c r="D31" s="81">
        <f t="shared" si="0"/>
        <v>0</v>
      </c>
      <c r="E31" s="74">
        <f>SUM(E53:H53)</f>
        <v>0</v>
      </c>
      <c r="F31" s="74">
        <f t="shared" ref="F31" si="34">SUM(I53:L53)</f>
        <v>0</v>
      </c>
      <c r="G31" s="74">
        <f t="shared" ref="G31" si="35">SUM(M53:P53)</f>
        <v>0</v>
      </c>
      <c r="H31" s="74">
        <f t="shared" ref="H31" si="36">SUM(Q53:T53)</f>
        <v>0</v>
      </c>
      <c r="I31" s="74">
        <f t="shared" ref="I31" si="37">SUM(U53:X53)</f>
        <v>0</v>
      </c>
      <c r="J31" s="74">
        <f t="shared" ref="J31" si="38">SUM(Y53:AB53)</f>
        <v>0</v>
      </c>
      <c r="K31" s="74">
        <f t="shared" ref="K31" si="39">SUM(AC53:AF53)</f>
        <v>0</v>
      </c>
      <c r="L31" s="74">
        <f t="shared" si="19"/>
        <v>0</v>
      </c>
      <c r="M31" s="74">
        <f>SUM(AK53:AN53)</f>
        <v>0</v>
      </c>
      <c r="N31" s="74">
        <f t="shared" ref="N31" si="40">SUM(AO53:AR53)</f>
        <v>0</v>
      </c>
      <c r="O31" s="74">
        <f t="shared" si="24"/>
        <v>0</v>
      </c>
      <c r="P31" s="74">
        <f t="shared" ref="P31" si="41">SUM(AW53:AZ53)</f>
        <v>0</v>
      </c>
      <c r="Q31" s="74">
        <f t="shared" ref="Q31" si="42">SUM(BA53:BD53)</f>
        <v>0</v>
      </c>
      <c r="R31" s="74">
        <f t="shared" si="25"/>
        <v>0</v>
      </c>
    </row>
    <row r="32" spans="2:18" s="6" customFormat="1" ht="15" x14ac:dyDescent="0.25">
      <c r="B32" s="14"/>
      <c r="C32" s="15"/>
      <c r="D32" s="77">
        <f t="shared" si="0"/>
        <v>0</v>
      </c>
      <c r="E32" s="77">
        <f>E33</f>
        <v>0</v>
      </c>
      <c r="F32" s="77">
        <f t="shared" si="33"/>
        <v>0</v>
      </c>
      <c r="G32" s="77">
        <f t="shared" si="33"/>
        <v>0</v>
      </c>
      <c r="H32" s="77">
        <f t="shared" si="33"/>
        <v>0</v>
      </c>
      <c r="I32" s="77">
        <f t="shared" si="33"/>
        <v>0</v>
      </c>
      <c r="J32" s="77">
        <f>J33</f>
        <v>0</v>
      </c>
      <c r="K32" s="77">
        <f t="shared" si="33"/>
        <v>0</v>
      </c>
      <c r="L32" s="77">
        <f t="shared" si="33"/>
        <v>0</v>
      </c>
      <c r="M32" s="77">
        <f t="shared" si="33"/>
        <v>0</v>
      </c>
      <c r="N32" s="77">
        <f t="shared" si="33"/>
        <v>0</v>
      </c>
      <c r="O32" s="77">
        <f t="shared" si="33"/>
        <v>0</v>
      </c>
      <c r="P32" s="77">
        <f t="shared" si="33"/>
        <v>0</v>
      </c>
      <c r="Q32" s="77">
        <f t="shared" si="33"/>
        <v>0</v>
      </c>
      <c r="R32" s="77">
        <f t="shared" si="33"/>
        <v>0</v>
      </c>
    </row>
    <row r="33" spans="2:60" s="6" customFormat="1" ht="15" x14ac:dyDescent="0.25">
      <c r="B33" s="11"/>
      <c r="C33" s="12"/>
      <c r="D33" s="81">
        <f t="shared" si="0"/>
        <v>0</v>
      </c>
      <c r="E33" s="74">
        <f>SUM(E55:H55)</f>
        <v>0</v>
      </c>
      <c r="F33" s="74">
        <f t="shared" ref="F33" si="43">SUM(I55:L55)</f>
        <v>0</v>
      </c>
      <c r="G33" s="74">
        <f t="shared" ref="G33" si="44">SUM(M55:P55)</f>
        <v>0</v>
      </c>
      <c r="H33" s="74">
        <f t="shared" ref="H33" si="45">SUM(Q55:T55)</f>
        <v>0</v>
      </c>
      <c r="I33" s="74">
        <f t="shared" ref="I33" si="46">SUM(U55:X55)</f>
        <v>0</v>
      </c>
      <c r="J33" s="74">
        <f t="shared" ref="J33" si="47">SUM(Y55:AB55)</f>
        <v>0</v>
      </c>
      <c r="K33" s="74">
        <f t="shared" ref="K33" si="48">SUM(AC55:AF55)</f>
        <v>0</v>
      </c>
      <c r="L33" s="74">
        <f t="shared" si="19"/>
        <v>0</v>
      </c>
      <c r="M33" s="74">
        <f>SUM(AK55:AN55)</f>
        <v>0</v>
      </c>
      <c r="N33" s="74">
        <f t="shared" ref="N33" si="49">SUM(AO55:AR55)</f>
        <v>0</v>
      </c>
      <c r="O33" s="74">
        <f t="shared" si="24"/>
        <v>0</v>
      </c>
      <c r="P33" s="74">
        <f t="shared" ref="P33" si="50">SUM(AW55:AZ55)</f>
        <v>0</v>
      </c>
      <c r="Q33" s="74">
        <f t="shared" ref="Q33" si="51">SUM(BA55:BD55)</f>
        <v>0</v>
      </c>
      <c r="R33" s="74">
        <f t="shared" si="25"/>
        <v>0</v>
      </c>
    </row>
    <row r="34" spans="2:60" s="92" customFormat="1" ht="15" x14ac:dyDescent="0.35">
      <c r="D34" s="97">
        <f>D20+D25+D30+D32</f>
        <v>0</v>
      </c>
    </row>
    <row r="35" spans="2:60" s="6" customFormat="1" x14ac:dyDescent="0.2"/>
    <row r="36" spans="2:60" s="6" customFormat="1" ht="15" x14ac:dyDescent="0.25">
      <c r="B36" s="5" t="s">
        <v>139</v>
      </c>
    </row>
    <row r="37" spans="2:60" s="6" customFormat="1" x14ac:dyDescent="0.2"/>
    <row r="38" spans="2:60" s="6" customFormat="1" ht="24" customHeight="1" x14ac:dyDescent="0.2">
      <c r="B38" s="480" t="s">
        <v>11</v>
      </c>
      <c r="C38" s="480" t="s">
        <v>93</v>
      </c>
      <c r="D38" s="480" t="s">
        <v>83</v>
      </c>
      <c r="E38" s="480" t="s">
        <v>31</v>
      </c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0"/>
      <c r="AY38" s="480"/>
      <c r="AZ38" s="480"/>
      <c r="BA38" s="480"/>
      <c r="BB38" s="480"/>
      <c r="BC38" s="480"/>
      <c r="BD38" s="480"/>
      <c r="BE38" s="480"/>
      <c r="BF38" s="480"/>
      <c r="BG38" s="480"/>
      <c r="BH38" s="480"/>
    </row>
    <row r="39" spans="2:60" s="6" customFormat="1" ht="27.75" customHeight="1" x14ac:dyDescent="0.2">
      <c r="B39" s="480"/>
      <c r="C39" s="480"/>
      <c r="D39" s="480"/>
      <c r="E39" s="481">
        <f>'11_Ост_П_ППР'!E170:H170</f>
        <v>2018</v>
      </c>
      <c r="F39" s="481"/>
      <c r="G39" s="481"/>
      <c r="H39" s="481"/>
      <c r="I39" s="481">
        <f>'11_Ост_П_ППР'!I170:L170</f>
        <v>2019</v>
      </c>
      <c r="J39" s="481"/>
      <c r="K39" s="481"/>
      <c r="L39" s="481"/>
      <c r="M39" s="481">
        <f>'11_Ост_П_ППР'!M170:P170</f>
        <v>2020</v>
      </c>
      <c r="N39" s="481"/>
      <c r="O39" s="481"/>
      <c r="P39" s="481"/>
      <c r="Q39" s="481">
        <f>'11_Ост_П_ППР'!Q170:T170</f>
        <v>2021</v>
      </c>
      <c r="R39" s="481"/>
      <c r="S39" s="481"/>
      <c r="T39" s="481"/>
      <c r="U39" s="481">
        <f>'11_Ост_П_ППР'!U170:X170</f>
        <v>2022</v>
      </c>
      <c r="V39" s="481"/>
      <c r="W39" s="481"/>
      <c r="X39" s="481"/>
      <c r="Y39" s="481">
        <f>'11_Ост_П_ППР'!Y170:AB170</f>
        <v>2023</v>
      </c>
      <c r="Z39" s="481"/>
      <c r="AA39" s="481"/>
      <c r="AB39" s="481"/>
      <c r="AC39" s="481">
        <f>'11_Ост_П_ППР'!AC170:AF170</f>
        <v>2024</v>
      </c>
      <c r="AD39" s="481"/>
      <c r="AE39" s="481"/>
      <c r="AF39" s="481"/>
      <c r="AG39" s="481">
        <f>'11_Ост_П_ППР'!AG170:AJ170</f>
        <v>2025</v>
      </c>
      <c r="AH39" s="481"/>
      <c r="AI39" s="481"/>
      <c r="AJ39" s="481"/>
      <c r="AK39" s="481">
        <f>'11_Ост_П_ППР'!AK170:AN170</f>
        <v>2026</v>
      </c>
      <c r="AL39" s="481"/>
      <c r="AM39" s="481"/>
      <c r="AN39" s="481"/>
      <c r="AO39" s="481">
        <f>'11_Ост_П_ППР'!AO170:AR170</f>
        <v>2027</v>
      </c>
      <c r="AP39" s="481"/>
      <c r="AQ39" s="481"/>
      <c r="AR39" s="481"/>
      <c r="AS39" s="481">
        <f>'11_Ост_П_ППР'!AS170:AV170</f>
        <v>2028</v>
      </c>
      <c r="AT39" s="481"/>
      <c r="AU39" s="481"/>
      <c r="AV39" s="481"/>
      <c r="AW39" s="481" t="str">
        <f>'11_Ост_П_ППР'!AW170:AZ170</f>
        <v>-</v>
      </c>
      <c r="AX39" s="481"/>
      <c r="AY39" s="481"/>
      <c r="AZ39" s="481"/>
      <c r="BA39" s="481" t="str">
        <f>'11_Ост_П_ППР'!BA170:BD170</f>
        <v>-</v>
      </c>
      <c r="BB39" s="481"/>
      <c r="BC39" s="481"/>
      <c r="BD39" s="481"/>
      <c r="BE39" s="481" t="str">
        <f>'11_Ост_П_ППР'!BE170:BH170</f>
        <v>-</v>
      </c>
      <c r="BF39" s="481"/>
      <c r="BG39" s="481"/>
      <c r="BH39" s="481"/>
    </row>
    <row r="40" spans="2:60" s="6" customFormat="1" ht="27.75" customHeight="1" x14ac:dyDescent="0.2">
      <c r="B40" s="480"/>
      <c r="C40" s="480"/>
      <c r="D40" s="480"/>
      <c r="E40" s="128" t="s">
        <v>32</v>
      </c>
      <c r="F40" s="128" t="s">
        <v>33</v>
      </c>
      <c r="G40" s="128" t="s">
        <v>34</v>
      </c>
      <c r="H40" s="128" t="s">
        <v>35</v>
      </c>
      <c r="I40" s="128" t="s">
        <v>32</v>
      </c>
      <c r="J40" s="128" t="s">
        <v>33</v>
      </c>
      <c r="K40" s="128" t="s">
        <v>34</v>
      </c>
      <c r="L40" s="128" t="s">
        <v>35</v>
      </c>
      <c r="M40" s="128" t="s">
        <v>32</v>
      </c>
      <c r="N40" s="128" t="s">
        <v>33</v>
      </c>
      <c r="O40" s="128" t="s">
        <v>34</v>
      </c>
      <c r="P40" s="128" t="s">
        <v>35</v>
      </c>
      <c r="Q40" s="128" t="s">
        <v>32</v>
      </c>
      <c r="R40" s="128" t="s">
        <v>33</v>
      </c>
      <c r="S40" s="128" t="s">
        <v>34</v>
      </c>
      <c r="T40" s="128" t="s">
        <v>35</v>
      </c>
      <c r="U40" s="128" t="s">
        <v>32</v>
      </c>
      <c r="V40" s="128" t="s">
        <v>33</v>
      </c>
      <c r="W40" s="128" t="s">
        <v>34</v>
      </c>
      <c r="X40" s="128" t="s">
        <v>35</v>
      </c>
      <c r="Y40" s="128" t="s">
        <v>32</v>
      </c>
      <c r="Z40" s="128" t="s">
        <v>33</v>
      </c>
      <c r="AA40" s="128" t="s">
        <v>34</v>
      </c>
      <c r="AB40" s="128" t="s">
        <v>35</v>
      </c>
      <c r="AC40" s="128" t="s">
        <v>32</v>
      </c>
      <c r="AD40" s="128" t="s">
        <v>33</v>
      </c>
      <c r="AE40" s="128" t="s">
        <v>34</v>
      </c>
      <c r="AF40" s="128" t="s">
        <v>35</v>
      </c>
      <c r="AG40" s="128" t="s">
        <v>32</v>
      </c>
      <c r="AH40" s="128" t="s">
        <v>33</v>
      </c>
      <c r="AI40" s="128" t="s">
        <v>34</v>
      </c>
      <c r="AJ40" s="128" t="s">
        <v>35</v>
      </c>
      <c r="AK40" s="128" t="s">
        <v>32</v>
      </c>
      <c r="AL40" s="128" t="s">
        <v>33</v>
      </c>
      <c r="AM40" s="128" t="s">
        <v>34</v>
      </c>
      <c r="AN40" s="128" t="s">
        <v>35</v>
      </c>
      <c r="AO40" s="128" t="s">
        <v>32</v>
      </c>
      <c r="AP40" s="128" t="s">
        <v>33</v>
      </c>
      <c r="AQ40" s="128" t="s">
        <v>34</v>
      </c>
      <c r="AR40" s="128" t="s">
        <v>35</v>
      </c>
      <c r="AS40" s="128" t="s">
        <v>32</v>
      </c>
      <c r="AT40" s="128" t="s">
        <v>33</v>
      </c>
      <c r="AU40" s="128" t="s">
        <v>34</v>
      </c>
      <c r="AV40" s="128" t="s">
        <v>35</v>
      </c>
      <c r="AW40" s="128" t="s">
        <v>32</v>
      </c>
      <c r="AX40" s="128" t="s">
        <v>33</v>
      </c>
      <c r="AY40" s="128" t="s">
        <v>34</v>
      </c>
      <c r="AZ40" s="128" t="s">
        <v>35</v>
      </c>
      <c r="BA40" s="128" t="s">
        <v>32</v>
      </c>
      <c r="BB40" s="128" t="s">
        <v>33</v>
      </c>
      <c r="BC40" s="128" t="s">
        <v>34</v>
      </c>
      <c r="BD40" s="128" t="s">
        <v>35</v>
      </c>
      <c r="BE40" s="128" t="s">
        <v>32</v>
      </c>
      <c r="BF40" s="128" t="s">
        <v>33</v>
      </c>
      <c r="BG40" s="128" t="s">
        <v>34</v>
      </c>
      <c r="BH40" s="128" t="s">
        <v>35</v>
      </c>
    </row>
    <row r="41" spans="2:60" s="6" customFormat="1" ht="30" x14ac:dyDescent="0.2">
      <c r="B41" s="480"/>
      <c r="C41" s="480"/>
      <c r="D41" s="128" t="s">
        <v>97</v>
      </c>
      <c r="E41" s="128" t="s">
        <v>61</v>
      </c>
      <c r="F41" s="128" t="s">
        <v>61</v>
      </c>
      <c r="G41" s="128" t="s">
        <v>61</v>
      </c>
      <c r="H41" s="128" t="s">
        <v>61</v>
      </c>
      <c r="I41" s="128" t="s">
        <v>61</v>
      </c>
      <c r="J41" s="128" t="s">
        <v>61</v>
      </c>
      <c r="K41" s="128" t="s">
        <v>61</v>
      </c>
      <c r="L41" s="128" t="s">
        <v>61</v>
      </c>
      <c r="M41" s="128" t="s">
        <v>61</v>
      </c>
      <c r="N41" s="128" t="s">
        <v>61</v>
      </c>
      <c r="O41" s="128" t="s">
        <v>61</v>
      </c>
      <c r="P41" s="128" t="s">
        <v>61</v>
      </c>
      <c r="Q41" s="128" t="s">
        <v>61</v>
      </c>
      <c r="R41" s="128" t="s">
        <v>61</v>
      </c>
      <c r="S41" s="128" t="s">
        <v>61</v>
      </c>
      <c r="T41" s="128" t="s">
        <v>61</v>
      </c>
      <c r="U41" s="128" t="s">
        <v>61</v>
      </c>
      <c r="V41" s="128" t="s">
        <v>61</v>
      </c>
      <c r="W41" s="128" t="s">
        <v>61</v>
      </c>
      <c r="X41" s="128" t="s">
        <v>61</v>
      </c>
      <c r="Y41" s="128" t="s">
        <v>61</v>
      </c>
      <c r="Z41" s="128" t="s">
        <v>61</v>
      </c>
      <c r="AA41" s="128" t="s">
        <v>61</v>
      </c>
      <c r="AB41" s="128" t="s">
        <v>61</v>
      </c>
      <c r="AC41" s="128" t="s">
        <v>61</v>
      </c>
      <c r="AD41" s="128" t="s">
        <v>61</v>
      </c>
      <c r="AE41" s="128" t="s">
        <v>61</v>
      </c>
      <c r="AF41" s="128" t="s">
        <v>61</v>
      </c>
      <c r="AG41" s="128" t="s">
        <v>61</v>
      </c>
      <c r="AH41" s="128" t="s">
        <v>61</v>
      </c>
      <c r="AI41" s="128" t="s">
        <v>61</v>
      </c>
      <c r="AJ41" s="128" t="s">
        <v>61</v>
      </c>
      <c r="AK41" s="128" t="s">
        <v>61</v>
      </c>
      <c r="AL41" s="128" t="s">
        <v>61</v>
      </c>
      <c r="AM41" s="128" t="s">
        <v>61</v>
      </c>
      <c r="AN41" s="128" t="s">
        <v>61</v>
      </c>
      <c r="AO41" s="128" t="s">
        <v>61</v>
      </c>
      <c r="AP41" s="128" t="s">
        <v>61</v>
      </c>
      <c r="AQ41" s="128" t="s">
        <v>61</v>
      </c>
      <c r="AR41" s="128" t="s">
        <v>61</v>
      </c>
      <c r="AS41" s="128" t="s">
        <v>61</v>
      </c>
      <c r="AT41" s="128" t="s">
        <v>61</v>
      </c>
      <c r="AU41" s="128" t="s">
        <v>61</v>
      </c>
      <c r="AV41" s="128" t="s">
        <v>61</v>
      </c>
      <c r="AW41" s="128" t="s">
        <v>61</v>
      </c>
      <c r="AX41" s="128" t="s">
        <v>61</v>
      </c>
      <c r="AY41" s="128" t="s">
        <v>61</v>
      </c>
      <c r="AZ41" s="128" t="s">
        <v>61</v>
      </c>
      <c r="BA41" s="128" t="s">
        <v>61</v>
      </c>
      <c r="BB41" s="128" t="s">
        <v>61</v>
      </c>
      <c r="BC41" s="128" t="s">
        <v>61</v>
      </c>
      <c r="BD41" s="128" t="s">
        <v>61</v>
      </c>
      <c r="BE41" s="128" t="s">
        <v>61</v>
      </c>
      <c r="BF41" s="128" t="s">
        <v>61</v>
      </c>
      <c r="BG41" s="128" t="s">
        <v>61</v>
      </c>
      <c r="BH41" s="128" t="s">
        <v>61</v>
      </c>
    </row>
    <row r="42" spans="2:60" s="6" customFormat="1" ht="15" x14ac:dyDescent="0.25">
      <c r="B42" s="14"/>
      <c r="C42" s="15"/>
      <c r="D42" s="77">
        <f t="shared" ref="D42:D55" si="52">SUM(E42:BH42)</f>
        <v>0</v>
      </c>
      <c r="E42" s="77">
        <f>E43</f>
        <v>0</v>
      </c>
      <c r="F42" s="77">
        <f t="shared" ref="F42:BH42" si="53">F43</f>
        <v>0</v>
      </c>
      <c r="G42" s="77">
        <f t="shared" si="53"/>
        <v>0</v>
      </c>
      <c r="H42" s="77">
        <f t="shared" si="53"/>
        <v>0</v>
      </c>
      <c r="I42" s="77">
        <f t="shared" si="53"/>
        <v>0</v>
      </c>
      <c r="J42" s="77">
        <f t="shared" si="53"/>
        <v>0</v>
      </c>
      <c r="K42" s="77">
        <f t="shared" si="53"/>
        <v>0</v>
      </c>
      <c r="L42" s="77">
        <f t="shared" si="53"/>
        <v>0</v>
      </c>
      <c r="M42" s="77">
        <f t="shared" si="53"/>
        <v>0</v>
      </c>
      <c r="N42" s="77">
        <f t="shared" si="53"/>
        <v>0</v>
      </c>
      <c r="O42" s="77">
        <f t="shared" si="53"/>
        <v>0</v>
      </c>
      <c r="P42" s="77">
        <f t="shared" si="53"/>
        <v>0</v>
      </c>
      <c r="Q42" s="77">
        <f t="shared" si="53"/>
        <v>0</v>
      </c>
      <c r="R42" s="77">
        <f t="shared" si="53"/>
        <v>0</v>
      </c>
      <c r="S42" s="77">
        <f t="shared" si="53"/>
        <v>0</v>
      </c>
      <c r="T42" s="77">
        <f t="shared" si="53"/>
        <v>0</v>
      </c>
      <c r="U42" s="77">
        <f t="shared" si="53"/>
        <v>0</v>
      </c>
      <c r="V42" s="77">
        <f t="shared" si="53"/>
        <v>0</v>
      </c>
      <c r="W42" s="77">
        <f t="shared" si="53"/>
        <v>0</v>
      </c>
      <c r="X42" s="77">
        <f t="shared" si="53"/>
        <v>0</v>
      </c>
      <c r="Y42" s="77">
        <f t="shared" si="53"/>
        <v>0</v>
      </c>
      <c r="Z42" s="77">
        <f t="shared" si="53"/>
        <v>0</v>
      </c>
      <c r="AA42" s="77">
        <f t="shared" si="53"/>
        <v>0</v>
      </c>
      <c r="AB42" s="77">
        <f t="shared" si="53"/>
        <v>0</v>
      </c>
      <c r="AC42" s="77">
        <f t="shared" si="53"/>
        <v>0</v>
      </c>
      <c r="AD42" s="77">
        <f t="shared" si="53"/>
        <v>0</v>
      </c>
      <c r="AE42" s="77">
        <f t="shared" si="53"/>
        <v>0</v>
      </c>
      <c r="AF42" s="77">
        <f t="shared" si="53"/>
        <v>0</v>
      </c>
      <c r="AG42" s="77">
        <f t="shared" si="53"/>
        <v>0</v>
      </c>
      <c r="AH42" s="77">
        <f t="shared" si="53"/>
        <v>0</v>
      </c>
      <c r="AI42" s="77">
        <f t="shared" si="53"/>
        <v>0</v>
      </c>
      <c r="AJ42" s="77">
        <f t="shared" si="53"/>
        <v>0</v>
      </c>
      <c r="AK42" s="77">
        <f t="shared" si="53"/>
        <v>0</v>
      </c>
      <c r="AL42" s="77">
        <f t="shared" si="53"/>
        <v>0</v>
      </c>
      <c r="AM42" s="77">
        <f t="shared" si="53"/>
        <v>0</v>
      </c>
      <c r="AN42" s="77">
        <f t="shared" si="53"/>
        <v>0</v>
      </c>
      <c r="AO42" s="77">
        <f t="shared" si="53"/>
        <v>0</v>
      </c>
      <c r="AP42" s="77">
        <f t="shared" si="53"/>
        <v>0</v>
      </c>
      <c r="AQ42" s="77">
        <f t="shared" si="53"/>
        <v>0</v>
      </c>
      <c r="AR42" s="77">
        <f t="shared" si="53"/>
        <v>0</v>
      </c>
      <c r="AS42" s="77">
        <f t="shared" si="53"/>
        <v>0</v>
      </c>
      <c r="AT42" s="77">
        <f t="shared" si="53"/>
        <v>0</v>
      </c>
      <c r="AU42" s="77">
        <f t="shared" si="53"/>
        <v>0</v>
      </c>
      <c r="AV42" s="77">
        <f t="shared" si="53"/>
        <v>0</v>
      </c>
      <c r="AW42" s="77">
        <f t="shared" si="53"/>
        <v>0</v>
      </c>
      <c r="AX42" s="77">
        <f t="shared" si="53"/>
        <v>0</v>
      </c>
      <c r="AY42" s="77">
        <f t="shared" si="53"/>
        <v>0</v>
      </c>
      <c r="AZ42" s="77">
        <f t="shared" si="53"/>
        <v>0</v>
      </c>
      <c r="BA42" s="77">
        <f t="shared" si="53"/>
        <v>0</v>
      </c>
      <c r="BB42" s="77">
        <f t="shared" si="53"/>
        <v>0</v>
      </c>
      <c r="BC42" s="77">
        <f t="shared" si="53"/>
        <v>0</v>
      </c>
      <c r="BD42" s="77">
        <f t="shared" si="53"/>
        <v>0</v>
      </c>
      <c r="BE42" s="77">
        <f t="shared" si="53"/>
        <v>0</v>
      </c>
      <c r="BF42" s="77">
        <f t="shared" si="53"/>
        <v>0</v>
      </c>
      <c r="BG42" s="77">
        <f t="shared" si="53"/>
        <v>0</v>
      </c>
      <c r="BH42" s="77">
        <f t="shared" si="53"/>
        <v>0</v>
      </c>
    </row>
    <row r="43" spans="2:60" s="6" customFormat="1" ht="15" x14ac:dyDescent="0.25">
      <c r="B43" s="11"/>
      <c r="C43" s="12"/>
      <c r="D43" s="81">
        <f t="shared" si="52"/>
        <v>0</v>
      </c>
      <c r="E43" s="74">
        <f>SUM(E44:E46)</f>
        <v>0</v>
      </c>
      <c r="F43" s="74">
        <f>SUM(F44:F46)</f>
        <v>0</v>
      </c>
      <c r="G43" s="74">
        <f t="shared" ref="G43:BH43" si="54">SUM(G44:G46)</f>
        <v>0</v>
      </c>
      <c r="H43" s="74">
        <f t="shared" si="54"/>
        <v>0</v>
      </c>
      <c r="I43" s="74">
        <f t="shared" si="54"/>
        <v>0</v>
      </c>
      <c r="J43" s="74">
        <f t="shared" si="54"/>
        <v>0</v>
      </c>
      <c r="K43" s="74">
        <f t="shared" si="54"/>
        <v>0</v>
      </c>
      <c r="L43" s="74">
        <f t="shared" si="54"/>
        <v>0</v>
      </c>
      <c r="M43" s="74">
        <f t="shared" si="54"/>
        <v>0</v>
      </c>
      <c r="N43" s="74">
        <f t="shared" si="54"/>
        <v>0</v>
      </c>
      <c r="O43" s="74">
        <f t="shared" si="54"/>
        <v>0</v>
      </c>
      <c r="P43" s="74">
        <f t="shared" si="54"/>
        <v>0</v>
      </c>
      <c r="Q43" s="74">
        <f t="shared" si="54"/>
        <v>0</v>
      </c>
      <c r="R43" s="74">
        <f t="shared" si="54"/>
        <v>0</v>
      </c>
      <c r="S43" s="74">
        <f t="shared" si="54"/>
        <v>0</v>
      </c>
      <c r="T43" s="74">
        <f t="shared" si="54"/>
        <v>0</v>
      </c>
      <c r="U43" s="74">
        <f t="shared" si="54"/>
        <v>0</v>
      </c>
      <c r="V43" s="74">
        <f t="shared" si="54"/>
        <v>0</v>
      </c>
      <c r="W43" s="74">
        <f t="shared" si="54"/>
        <v>0</v>
      </c>
      <c r="X43" s="74">
        <f t="shared" si="54"/>
        <v>0</v>
      </c>
      <c r="Y43" s="74">
        <f t="shared" si="54"/>
        <v>0</v>
      </c>
      <c r="Z43" s="74">
        <f t="shared" si="54"/>
        <v>0</v>
      </c>
      <c r="AA43" s="74">
        <f t="shared" si="54"/>
        <v>0</v>
      </c>
      <c r="AB43" s="74">
        <f t="shared" si="54"/>
        <v>0</v>
      </c>
      <c r="AC43" s="74">
        <f t="shared" si="54"/>
        <v>0</v>
      </c>
      <c r="AD43" s="74">
        <f t="shared" si="54"/>
        <v>0</v>
      </c>
      <c r="AE43" s="74">
        <f t="shared" si="54"/>
        <v>0</v>
      </c>
      <c r="AF43" s="74">
        <f t="shared" si="54"/>
        <v>0</v>
      </c>
      <c r="AG43" s="74">
        <f t="shared" si="54"/>
        <v>0</v>
      </c>
      <c r="AH43" s="74">
        <f t="shared" si="54"/>
        <v>0</v>
      </c>
      <c r="AI43" s="74">
        <f t="shared" si="54"/>
        <v>0</v>
      </c>
      <c r="AJ43" s="74">
        <f t="shared" si="54"/>
        <v>0</v>
      </c>
      <c r="AK43" s="74">
        <f t="shared" si="54"/>
        <v>0</v>
      </c>
      <c r="AL43" s="74">
        <f t="shared" si="54"/>
        <v>0</v>
      </c>
      <c r="AM43" s="74">
        <f t="shared" si="54"/>
        <v>0</v>
      </c>
      <c r="AN43" s="74">
        <f t="shared" si="54"/>
        <v>0</v>
      </c>
      <c r="AO43" s="74">
        <f t="shared" si="54"/>
        <v>0</v>
      </c>
      <c r="AP43" s="74">
        <f t="shared" si="54"/>
        <v>0</v>
      </c>
      <c r="AQ43" s="74">
        <f t="shared" si="54"/>
        <v>0</v>
      </c>
      <c r="AR43" s="74">
        <f t="shared" si="54"/>
        <v>0</v>
      </c>
      <c r="AS43" s="74">
        <f t="shared" si="54"/>
        <v>0</v>
      </c>
      <c r="AT43" s="74">
        <f t="shared" si="54"/>
        <v>0</v>
      </c>
      <c r="AU43" s="74">
        <f t="shared" si="54"/>
        <v>0</v>
      </c>
      <c r="AV43" s="74">
        <f t="shared" si="54"/>
        <v>0</v>
      </c>
      <c r="AW43" s="74">
        <f t="shared" si="54"/>
        <v>0</v>
      </c>
      <c r="AX43" s="74">
        <f t="shared" si="54"/>
        <v>0</v>
      </c>
      <c r="AY43" s="74">
        <f t="shared" si="54"/>
        <v>0</v>
      </c>
      <c r="AZ43" s="74">
        <f t="shared" si="54"/>
        <v>0</v>
      </c>
      <c r="BA43" s="74">
        <f t="shared" si="54"/>
        <v>0</v>
      </c>
      <c r="BB43" s="74">
        <f t="shared" si="54"/>
        <v>0</v>
      </c>
      <c r="BC43" s="74">
        <f t="shared" si="54"/>
        <v>0</v>
      </c>
      <c r="BD43" s="74">
        <f t="shared" si="54"/>
        <v>0</v>
      </c>
      <c r="BE43" s="74">
        <f t="shared" si="54"/>
        <v>0</v>
      </c>
      <c r="BF43" s="74">
        <f t="shared" si="54"/>
        <v>0</v>
      </c>
      <c r="BG43" s="74">
        <f t="shared" si="54"/>
        <v>0</v>
      </c>
      <c r="BH43" s="74">
        <f t="shared" si="54"/>
        <v>0</v>
      </c>
    </row>
    <row r="44" spans="2:60" s="86" customFormat="1" x14ac:dyDescent="0.2">
      <c r="B44" s="85"/>
      <c r="C44" s="85"/>
      <c r="D44" s="87">
        <f t="shared" si="52"/>
        <v>0</v>
      </c>
      <c r="E44" s="87">
        <f>'11_Ост_П_ППР'!E238*'10_Экспл_ЦОД'!$D$8/4</f>
        <v>0</v>
      </c>
      <c r="F44" s="87">
        <f>'11_Ост_П_ППР'!F238*'10_Экспл_ЦОД'!$D$8/4</f>
        <v>0</v>
      </c>
      <c r="G44" s="87">
        <f>'11_Ост_П_ППР'!G238*'10_Экспл_ЦОД'!$D$8/4</f>
        <v>0</v>
      </c>
      <c r="H44" s="87">
        <f>'11_Ост_П_ППР'!H238*'10_Экспл_ЦОД'!$D$8/4</f>
        <v>0</v>
      </c>
      <c r="I44" s="87">
        <f>'11_Ост_П_ППР'!I238*'10_Экспл_ЦОД'!$D$8/4</f>
        <v>0</v>
      </c>
      <c r="J44" s="87">
        <f>'11_Ост_П_ППР'!J238*'10_Экспл_ЦОД'!$D$8/4</f>
        <v>0</v>
      </c>
      <c r="K44" s="87">
        <f>'11_Ост_П_ППР'!K238*'10_Экспл_ЦОД'!$D$8/4</f>
        <v>0</v>
      </c>
      <c r="L44" s="87">
        <f>'11_Ост_П_ППР'!L238*'10_Экспл_ЦОД'!$D$8/4</f>
        <v>0</v>
      </c>
      <c r="M44" s="87">
        <f>'11_Ост_П_ППР'!M238*'10_Экспл_ЦОД'!$D$8/4</f>
        <v>0</v>
      </c>
      <c r="N44" s="87">
        <f>'11_Ост_П_ППР'!N238*'10_Экспл_ЦОД'!$D$8/4</f>
        <v>0</v>
      </c>
      <c r="O44" s="87">
        <f>'11_Ост_П_ППР'!O238*'10_Экспл_ЦОД'!$D$8/4</f>
        <v>0</v>
      </c>
      <c r="P44" s="87">
        <f>'11_Ост_П_ППР'!P238*'10_Экспл_ЦОД'!$D$8/4</f>
        <v>0</v>
      </c>
      <c r="Q44" s="87">
        <f>'11_Ост_П_ППР'!Q238*'10_Экспл_ЦОД'!$D$8/4</f>
        <v>0</v>
      </c>
      <c r="R44" s="87">
        <f>'11_Ост_П_ППР'!R238*'10_Экспл_ЦОД'!$D$8/4</f>
        <v>0</v>
      </c>
      <c r="S44" s="87">
        <f>'11_Ост_П_ППР'!S238*'10_Экспл_ЦОД'!$D$8/4</f>
        <v>0</v>
      </c>
      <c r="T44" s="87">
        <f>'11_Ост_П_ППР'!T238*'10_Экспл_ЦОД'!$D$8/4</f>
        <v>0</v>
      </c>
      <c r="U44" s="87">
        <f>'11_Ост_П_ППР'!U238*'10_Экспл_ЦОД'!$D$8/4</f>
        <v>0</v>
      </c>
      <c r="V44" s="87">
        <f>'11_Ост_П_ППР'!V238*'10_Экспл_ЦОД'!$D$8/4</f>
        <v>0</v>
      </c>
      <c r="W44" s="87">
        <f>'11_Ост_П_ППР'!W238*'10_Экспл_ЦОД'!$D$8/4</f>
        <v>0</v>
      </c>
      <c r="X44" s="87">
        <f>'11_Ост_П_ППР'!X238*'10_Экспл_ЦОД'!$D$8/4</f>
        <v>0</v>
      </c>
      <c r="Y44" s="87">
        <f>'11_Ост_П_ППР'!Y238*'10_Экспл_ЦОД'!$D$8/4</f>
        <v>0</v>
      </c>
      <c r="Z44" s="87">
        <f>'11_Ост_П_ППР'!Z238*'10_Экспл_ЦОД'!$D$8/4</f>
        <v>0</v>
      </c>
      <c r="AA44" s="87">
        <f>'11_Ост_П_ППР'!AA238*'10_Экспл_ЦОД'!$D$8/4</f>
        <v>0</v>
      </c>
      <c r="AB44" s="87">
        <f>'11_Ост_П_ППР'!AB238*'10_Экспл_ЦОД'!$D$8/4</f>
        <v>0</v>
      </c>
      <c r="AC44" s="87">
        <f>'11_Ост_П_ППР'!AC238*'10_Экспл_ЦОД'!$D$8/4</f>
        <v>0</v>
      </c>
      <c r="AD44" s="87">
        <f>'11_Ост_П_ППР'!AD238*'10_Экспл_ЦОД'!$D$8/4</f>
        <v>0</v>
      </c>
      <c r="AE44" s="87">
        <f>'11_Ост_П_ППР'!AE238*'10_Экспл_ЦОД'!$D$8/4</f>
        <v>0</v>
      </c>
      <c r="AF44" s="87">
        <f>'11_Ост_П_ППР'!AF238*'10_Экспл_ЦОД'!$D$8/4</f>
        <v>0</v>
      </c>
      <c r="AG44" s="87">
        <f>'11_Ост_П_ППР'!AG238*'10_Экспл_ЦОД'!$D$8/4</f>
        <v>0</v>
      </c>
      <c r="AH44" s="87">
        <f>'11_Ост_П_ППР'!AH238*'10_Экспл_ЦОД'!$D$8/4</f>
        <v>0</v>
      </c>
      <c r="AI44" s="87">
        <f>'11_Ост_П_ППР'!AI238*'10_Экспл_ЦОД'!$D$8/4</f>
        <v>0</v>
      </c>
      <c r="AJ44" s="87">
        <f>'11_Ост_П_ППР'!AJ238*'10_Экспл_ЦОД'!$D$8/4</f>
        <v>0</v>
      </c>
      <c r="AK44" s="87">
        <f>'11_Ост_П_ППР'!AK238*'10_Экспл_ЦОД'!$D$8/4</f>
        <v>0</v>
      </c>
      <c r="AL44" s="87">
        <f>'11_Ост_П_ППР'!AL238*'10_Экспл_ЦОД'!$D$8/4</f>
        <v>0</v>
      </c>
      <c r="AM44" s="87">
        <f>'11_Ост_П_ППР'!AM238*'10_Экспл_ЦОД'!$D$8/4</f>
        <v>0</v>
      </c>
      <c r="AN44" s="87">
        <f>'11_Ост_П_ППР'!AN238*'10_Экспл_ЦОД'!$D$8/4</f>
        <v>0</v>
      </c>
      <c r="AO44" s="87">
        <f>'11_Ост_П_ППР'!AO238*'10_Экспл_ЦОД'!$D$8/4</f>
        <v>0</v>
      </c>
      <c r="AP44" s="87">
        <f>'11_Ост_П_ППР'!AP238*'10_Экспл_ЦОД'!$D$8/4</f>
        <v>0</v>
      </c>
      <c r="AQ44" s="87">
        <f>'11_Ост_П_ППР'!AQ238*'10_Экспл_ЦОД'!$D$8/4</f>
        <v>0</v>
      </c>
      <c r="AR44" s="87">
        <f>'11_Ост_П_ППР'!AR238*'10_Экспл_ЦОД'!$D$8/4</f>
        <v>0</v>
      </c>
      <c r="AS44" s="87">
        <f>'11_Ост_П_ППР'!AS238*'10_Экспл_ЦОД'!$D$8/4</f>
        <v>0</v>
      </c>
      <c r="AT44" s="87">
        <f>'11_Ост_П_ППР'!AT238*'10_Экспл_ЦОД'!$D$8/4</f>
        <v>0</v>
      </c>
      <c r="AU44" s="87">
        <f>'11_Ост_П_ППР'!AU238*'10_Экспл_ЦОД'!$D$8/4</f>
        <v>0</v>
      </c>
      <c r="AV44" s="87">
        <f>'11_Ост_П_ППР'!AV238*'10_Экспл_ЦОД'!$D$8/4</f>
        <v>0</v>
      </c>
      <c r="AW44" s="87">
        <f>'11_Ост_П_ППР'!AW238*'10_Экспл_ЦОД'!$D$8/4</f>
        <v>0</v>
      </c>
      <c r="AX44" s="87">
        <f>'11_Ост_П_ППР'!AX238*'10_Экспл_ЦОД'!$D$8/4</f>
        <v>0</v>
      </c>
      <c r="AY44" s="87">
        <f>'11_Ост_П_ППР'!AY238*'10_Экспл_ЦОД'!$D$8/4</f>
        <v>0</v>
      </c>
      <c r="AZ44" s="87">
        <f>'11_Ост_П_ППР'!AZ238*'10_Экспл_ЦОД'!$D$8/4</f>
        <v>0</v>
      </c>
      <c r="BA44" s="87">
        <f>'11_Ост_П_ППР'!BA238*'10_Экспл_ЦОД'!$D$8/4</f>
        <v>0</v>
      </c>
      <c r="BB44" s="87">
        <f>'11_Ост_П_ППР'!BB238*'10_Экспл_ЦОД'!$D$8/4</f>
        <v>0</v>
      </c>
      <c r="BC44" s="87">
        <f>'11_Ост_П_ППР'!BC238*'10_Экспл_ЦОД'!$D$8/4</f>
        <v>0</v>
      </c>
      <c r="BD44" s="87">
        <f>'11_Ост_П_ППР'!BD238*'10_Экспл_ЦОД'!$D$8/4</f>
        <v>0</v>
      </c>
      <c r="BE44" s="87">
        <f>'11_Ост_П_ППР'!BE238*'10_Экспл_ЦОД'!$D$8/4</f>
        <v>0</v>
      </c>
      <c r="BF44" s="87">
        <f>'11_Ост_П_ППР'!BF238*'10_Экспл_ЦОД'!$D$8/4</f>
        <v>0</v>
      </c>
      <c r="BG44" s="87">
        <f>'11_Ост_П_ППР'!BG238*'10_Экспл_ЦОД'!$D$8/4</f>
        <v>0</v>
      </c>
      <c r="BH44" s="87">
        <f>'11_Ост_П_ППР'!BH238*'10_Экспл_ЦОД'!$D$8/4</f>
        <v>0</v>
      </c>
    </row>
    <row r="45" spans="2:60" s="86" customFormat="1" hidden="1" x14ac:dyDescent="0.2">
      <c r="B45" s="85"/>
      <c r="C45" s="85"/>
      <c r="D45" s="87">
        <f t="shared" si="52"/>
        <v>0</v>
      </c>
      <c r="E45" s="87">
        <f>'11_Ост_П_ППР'!E243*'10_Экспл_ЦОД'!$D$8/4</f>
        <v>0</v>
      </c>
      <c r="F45" s="87">
        <f>'11_Ост_П_ППР'!F243*'10_Экспл_ЦОД'!$D$8/4</f>
        <v>0</v>
      </c>
      <c r="G45" s="87">
        <f>'11_Ост_П_ППР'!G243*'10_Экспл_ЦОД'!$D$8/4</f>
        <v>0</v>
      </c>
      <c r="H45" s="87">
        <f>'11_Ост_П_ППР'!H243*'10_Экспл_ЦОД'!$D$8/4</f>
        <v>0</v>
      </c>
      <c r="I45" s="87">
        <f>'11_Ост_П_ППР'!I243*'10_Экспл_ЦОД'!$D$8/4</f>
        <v>0</v>
      </c>
      <c r="J45" s="87">
        <f>'11_Ост_П_ППР'!J243*'10_Экспл_ЦОД'!$D$8/4</f>
        <v>0</v>
      </c>
      <c r="K45" s="87">
        <f>'11_Ост_П_ППР'!K243*'10_Экспл_ЦОД'!$D$8/4</f>
        <v>0</v>
      </c>
      <c r="L45" s="87">
        <f>'11_Ост_П_ППР'!L243*'10_Экспл_ЦОД'!$D$8/4</f>
        <v>0</v>
      </c>
      <c r="M45" s="87">
        <f>'11_Ост_П_ППР'!M243*'10_Экспл_ЦОД'!$D$8/4</f>
        <v>0</v>
      </c>
      <c r="N45" s="87">
        <f>'11_Ост_П_ППР'!N243*'10_Экспл_ЦОД'!$D$8/4</f>
        <v>0</v>
      </c>
      <c r="O45" s="87">
        <f>'11_Ост_П_ППР'!O243*'10_Экспл_ЦОД'!$D$8/4</f>
        <v>0</v>
      </c>
      <c r="P45" s="87">
        <f>'11_Ост_П_ППР'!P243*'10_Экспл_ЦОД'!$D$8/4</f>
        <v>0</v>
      </c>
      <c r="Q45" s="87">
        <f>'11_Ост_П_ППР'!Q243*'10_Экспл_ЦОД'!$D$8/4</f>
        <v>0</v>
      </c>
      <c r="R45" s="87">
        <f>'11_Ост_П_ППР'!R243*'10_Экспл_ЦОД'!$D$8/4</f>
        <v>0</v>
      </c>
      <c r="S45" s="87">
        <f>'11_Ост_П_ППР'!S243*'10_Экспл_ЦОД'!$D$8/4</f>
        <v>0</v>
      </c>
      <c r="T45" s="87">
        <f>'11_Ост_П_ППР'!T243*'10_Экспл_ЦОД'!$D$8/4</f>
        <v>0</v>
      </c>
      <c r="U45" s="87">
        <f>'11_Ост_П_ППР'!U243*'10_Экспл_ЦОД'!$D$8/4</f>
        <v>0</v>
      </c>
      <c r="V45" s="87">
        <f>'11_Ост_П_ППР'!V243*'10_Экспл_ЦОД'!$D$8/4</f>
        <v>0</v>
      </c>
      <c r="W45" s="87">
        <f>'11_Ост_П_ППР'!W243*'10_Экспл_ЦОД'!$D$8/4</f>
        <v>0</v>
      </c>
      <c r="X45" s="87">
        <f>'11_Ост_П_ППР'!X243*'10_Экспл_ЦОД'!$D$8/4</f>
        <v>0</v>
      </c>
      <c r="Y45" s="87">
        <f>'11_Ост_П_ППР'!Y243*'10_Экспл_ЦОД'!$D$8/4</f>
        <v>0</v>
      </c>
      <c r="Z45" s="87">
        <f>'11_Ост_П_ППР'!Z243*'10_Экспл_ЦОД'!$D$8/4</f>
        <v>0</v>
      </c>
      <c r="AA45" s="87">
        <f>'11_Ост_П_ППР'!AA243*'10_Экспл_ЦОД'!$D$8/4</f>
        <v>0</v>
      </c>
      <c r="AB45" s="87">
        <f>'11_Ост_П_ППР'!AB243*'10_Экспл_ЦОД'!$D$8/4</f>
        <v>0</v>
      </c>
      <c r="AC45" s="87">
        <f>'11_Ост_П_ППР'!AC243*'10_Экспл_ЦОД'!$D$8/4</f>
        <v>0</v>
      </c>
      <c r="AD45" s="87">
        <f>'11_Ост_П_ППР'!AD243*'10_Экспл_ЦОД'!$D$8/4</f>
        <v>0</v>
      </c>
      <c r="AE45" s="87">
        <f>'11_Ост_П_ППР'!AE243*'10_Экспл_ЦОД'!$D$8/4</f>
        <v>0</v>
      </c>
      <c r="AF45" s="87">
        <f>'11_Ост_П_ППР'!AF243*'10_Экспл_ЦОД'!$D$8/4</f>
        <v>0</v>
      </c>
      <c r="AG45" s="87">
        <f>'11_Ост_П_ППР'!AG243*'10_Экспл_ЦОД'!$D$8/4</f>
        <v>0</v>
      </c>
      <c r="AH45" s="87">
        <f>'11_Ост_П_ППР'!AH243*'10_Экспл_ЦОД'!$D$8/4</f>
        <v>0</v>
      </c>
      <c r="AI45" s="87">
        <f>'11_Ост_П_ППР'!AI243*'10_Экспл_ЦОД'!$D$8/4</f>
        <v>0</v>
      </c>
      <c r="AJ45" s="87">
        <f>'11_Ост_П_ППР'!AJ243*'10_Экспл_ЦОД'!$D$8/4</f>
        <v>0</v>
      </c>
      <c r="AK45" s="87">
        <f>'11_Ост_П_ППР'!AK243*'10_Экспл_ЦОД'!$D$8/4</f>
        <v>0</v>
      </c>
      <c r="AL45" s="87">
        <f>'11_Ост_П_ППР'!AL243*'10_Экспл_ЦОД'!$D$8/4</f>
        <v>0</v>
      </c>
      <c r="AM45" s="87">
        <f>'11_Ост_П_ППР'!AM243*'10_Экспл_ЦОД'!$D$8/4</f>
        <v>0</v>
      </c>
      <c r="AN45" s="87">
        <f>'11_Ост_П_ППР'!AN243*'10_Экспл_ЦОД'!$D$8/4</f>
        <v>0</v>
      </c>
      <c r="AO45" s="87">
        <f>'11_Ост_П_ППР'!AO243*'10_Экспл_ЦОД'!$D$8/4</f>
        <v>0</v>
      </c>
      <c r="AP45" s="87">
        <f>'11_Ост_П_ППР'!AP243*'10_Экспл_ЦОД'!$D$8/4</f>
        <v>0</v>
      </c>
      <c r="AQ45" s="87">
        <f>'11_Ост_П_ППР'!AQ243*'10_Экспл_ЦОД'!$D$8/4</f>
        <v>0</v>
      </c>
      <c r="AR45" s="87">
        <f>'11_Ост_П_ППР'!AR243*'10_Экспл_ЦОД'!$D$8/4</f>
        <v>0</v>
      </c>
      <c r="AS45" s="87">
        <f>'11_Ост_П_ППР'!AS243*'10_Экспл_ЦОД'!$D$8/4</f>
        <v>0</v>
      </c>
      <c r="AT45" s="87">
        <f>'11_Ост_П_ППР'!AT243*'10_Экспл_ЦОД'!$D$8/4</f>
        <v>0</v>
      </c>
      <c r="AU45" s="87">
        <f>'11_Ост_П_ППР'!AU243*'10_Экспл_ЦОД'!$D$8/4</f>
        <v>0</v>
      </c>
      <c r="AV45" s="87">
        <f>'11_Ост_П_ППР'!AV243*'10_Экспл_ЦОД'!$D$8/4</f>
        <v>0</v>
      </c>
      <c r="AW45" s="87">
        <f>'11_Ост_П_ППР'!AW243*'10_Экспл_ЦОД'!$D$8/4</f>
        <v>0</v>
      </c>
      <c r="AX45" s="87">
        <f>'11_Ост_П_ППР'!AX243*'10_Экспл_ЦОД'!$D$8/4</f>
        <v>0</v>
      </c>
      <c r="AY45" s="87">
        <f>'11_Ост_П_ППР'!AY243*'10_Экспл_ЦОД'!$D$8/4</f>
        <v>0</v>
      </c>
      <c r="AZ45" s="87">
        <f>'11_Ост_П_ППР'!AZ243*'10_Экспл_ЦОД'!$D$8/4</f>
        <v>0</v>
      </c>
      <c r="BA45" s="87">
        <f>'11_Ост_П_ППР'!BA243*'10_Экспл_ЦОД'!$D$8/4</f>
        <v>0</v>
      </c>
      <c r="BB45" s="87">
        <f>'11_Ост_П_ППР'!BB243*'10_Экспл_ЦОД'!$D$8/4</f>
        <v>0</v>
      </c>
      <c r="BC45" s="87">
        <f>'11_Ост_П_ППР'!BC243*'10_Экспл_ЦОД'!$D$8/4</f>
        <v>0</v>
      </c>
      <c r="BD45" s="87">
        <f>'11_Ост_П_ППР'!BD243*'10_Экспл_ЦОД'!$D$8/4</f>
        <v>0</v>
      </c>
      <c r="BE45" s="87">
        <f>'11_Ост_П_ППР'!BE243*'10_Экспл_ЦОД'!$D$8/4</f>
        <v>0</v>
      </c>
      <c r="BF45" s="87">
        <f>'11_Ост_П_ППР'!BF243*'10_Экспл_ЦОД'!$D$8/4</f>
        <v>0</v>
      </c>
      <c r="BG45" s="87">
        <f>'11_Ост_П_ППР'!BG243*'10_Экспл_ЦОД'!$D$8/4</f>
        <v>0</v>
      </c>
      <c r="BH45" s="87">
        <f>'11_Ост_П_ППР'!BH243*'10_Экспл_ЦОД'!$D$8/4</f>
        <v>0</v>
      </c>
    </row>
    <row r="46" spans="2:60" s="86" customFormat="1" hidden="1" x14ac:dyDescent="0.2">
      <c r="B46" s="85"/>
      <c r="C46" s="85"/>
      <c r="D46" s="87">
        <f t="shared" si="52"/>
        <v>0</v>
      </c>
      <c r="E46" s="87">
        <f>'11_Ост_П_ППР'!E248*'10_Экспл_ЦОД'!$D$8/4</f>
        <v>0</v>
      </c>
      <c r="F46" s="87">
        <f>'11_Ост_П_ППР'!F248*'10_Экспл_ЦОД'!$D$8/4</f>
        <v>0</v>
      </c>
      <c r="G46" s="87">
        <f>'11_Ост_П_ППР'!G248*'10_Экспл_ЦОД'!$D$8/4</f>
        <v>0</v>
      </c>
      <c r="H46" s="87">
        <f>'11_Ост_П_ППР'!H248*'10_Экспл_ЦОД'!$D$8/4</f>
        <v>0</v>
      </c>
      <c r="I46" s="87">
        <f>'11_Ост_П_ППР'!I248*'10_Экспл_ЦОД'!$D$8/4</f>
        <v>0</v>
      </c>
      <c r="J46" s="87">
        <f>'11_Ост_П_ППР'!J248*'10_Экспл_ЦОД'!$D$8/4</f>
        <v>0</v>
      </c>
      <c r="K46" s="87">
        <f>'11_Ост_П_ППР'!K248*'10_Экспл_ЦОД'!$D$8/4</f>
        <v>0</v>
      </c>
      <c r="L46" s="87">
        <f>'11_Ост_П_ППР'!L248*'10_Экспл_ЦОД'!$D$8/4</f>
        <v>0</v>
      </c>
      <c r="M46" s="87">
        <f>'11_Ост_П_ППР'!M248*'10_Экспл_ЦОД'!$D$8/4</f>
        <v>0</v>
      </c>
      <c r="N46" s="87">
        <f>'11_Ост_П_ППР'!N248*'10_Экспл_ЦОД'!$D$8/4</f>
        <v>0</v>
      </c>
      <c r="O46" s="87">
        <f>'11_Ост_П_ППР'!O248*'10_Экспл_ЦОД'!$D$8/4</f>
        <v>0</v>
      </c>
      <c r="P46" s="87">
        <f>'11_Ост_П_ППР'!P248*'10_Экспл_ЦОД'!$D$8/4</f>
        <v>0</v>
      </c>
      <c r="Q46" s="87">
        <f>'11_Ост_П_ППР'!Q248*'10_Экспл_ЦОД'!$D$8/4</f>
        <v>0</v>
      </c>
      <c r="R46" s="87">
        <f>'11_Ост_П_ППР'!R248*'10_Экспл_ЦОД'!$D$8/4</f>
        <v>0</v>
      </c>
      <c r="S46" s="87">
        <f>'11_Ост_П_ППР'!S248*'10_Экспл_ЦОД'!$D$8/4</f>
        <v>0</v>
      </c>
      <c r="T46" s="87">
        <f>'11_Ост_П_ППР'!T248*'10_Экспл_ЦОД'!$D$8/4</f>
        <v>0</v>
      </c>
      <c r="U46" s="87">
        <f>'11_Ост_П_ППР'!U248*'10_Экспл_ЦОД'!$D$8/4</f>
        <v>0</v>
      </c>
      <c r="V46" s="87">
        <f>'11_Ост_П_ППР'!V248*'10_Экспл_ЦОД'!$D$8/4</f>
        <v>0</v>
      </c>
      <c r="W46" s="87">
        <f>'11_Ост_П_ППР'!W248*'10_Экспл_ЦОД'!$D$8/4</f>
        <v>0</v>
      </c>
      <c r="X46" s="87">
        <f>'11_Ост_П_ППР'!X248*'10_Экспл_ЦОД'!$D$8/4</f>
        <v>0</v>
      </c>
      <c r="Y46" s="87">
        <f>'11_Ост_П_ППР'!Y248*'10_Экспл_ЦОД'!$D$8/4</f>
        <v>0</v>
      </c>
      <c r="Z46" s="87">
        <f>'11_Ост_П_ППР'!Z248*'10_Экспл_ЦОД'!$D$8/4</f>
        <v>0</v>
      </c>
      <c r="AA46" s="87">
        <f>'11_Ост_П_ППР'!AA248*'10_Экспл_ЦОД'!$D$8/4</f>
        <v>0</v>
      </c>
      <c r="AB46" s="87">
        <f>'11_Ост_П_ППР'!AB248*'10_Экспл_ЦОД'!$D$8/4</f>
        <v>0</v>
      </c>
      <c r="AC46" s="87">
        <f>'11_Ост_П_ППР'!AC248*'10_Экспл_ЦОД'!$D$8/4</f>
        <v>0</v>
      </c>
      <c r="AD46" s="87">
        <f>'11_Ост_П_ППР'!AD248*'10_Экспл_ЦОД'!$D$8/4</f>
        <v>0</v>
      </c>
      <c r="AE46" s="87">
        <f>'11_Ост_П_ППР'!AE248*'10_Экспл_ЦОД'!$D$8/4</f>
        <v>0</v>
      </c>
      <c r="AF46" s="87">
        <f>'11_Ост_П_ППР'!AF248*'10_Экспл_ЦОД'!$D$8/4</f>
        <v>0</v>
      </c>
      <c r="AG46" s="87">
        <f>'11_Ост_П_ППР'!AG248*'10_Экспл_ЦОД'!$D$8/4</f>
        <v>0</v>
      </c>
      <c r="AH46" s="87">
        <f>'11_Ост_П_ППР'!AH248*'10_Экспл_ЦОД'!$D$8/4</f>
        <v>0</v>
      </c>
      <c r="AI46" s="87">
        <f>'11_Ост_П_ППР'!AI248*'10_Экспл_ЦОД'!$D$8/4</f>
        <v>0</v>
      </c>
      <c r="AJ46" s="87">
        <f>'11_Ост_П_ППР'!AJ248*'10_Экспл_ЦОД'!$D$8/4</f>
        <v>0</v>
      </c>
      <c r="AK46" s="87">
        <f>'11_Ост_П_ППР'!AK248*'10_Экспл_ЦОД'!$D$8/4</f>
        <v>0</v>
      </c>
      <c r="AL46" s="87">
        <f>'11_Ост_П_ППР'!AL248*'10_Экспл_ЦОД'!$D$8/4</f>
        <v>0</v>
      </c>
      <c r="AM46" s="87">
        <f>'11_Ост_П_ППР'!AM248*'10_Экспл_ЦОД'!$D$8/4</f>
        <v>0</v>
      </c>
      <c r="AN46" s="87">
        <f>'11_Ост_П_ППР'!AN248*'10_Экспл_ЦОД'!$D$8/4</f>
        <v>0</v>
      </c>
      <c r="AO46" s="87">
        <f>'11_Ост_П_ППР'!AO248*'10_Экспл_ЦОД'!$D$8/4</f>
        <v>0</v>
      </c>
      <c r="AP46" s="87">
        <f>'11_Ост_П_ППР'!AP248*'10_Экспл_ЦОД'!$D$8/4</f>
        <v>0</v>
      </c>
      <c r="AQ46" s="87">
        <f>'11_Ост_П_ППР'!AQ248*'10_Экспл_ЦОД'!$D$8/4</f>
        <v>0</v>
      </c>
      <c r="AR46" s="87">
        <f>'11_Ост_П_ППР'!AR248*'10_Экспл_ЦОД'!$D$8/4</f>
        <v>0</v>
      </c>
      <c r="AS46" s="87">
        <f>'11_Ост_П_ППР'!AS248*'10_Экспл_ЦОД'!$D$8/4</f>
        <v>0</v>
      </c>
      <c r="AT46" s="87">
        <f>'11_Ост_П_ППР'!AT248*'10_Экспл_ЦОД'!$D$8/4</f>
        <v>0</v>
      </c>
      <c r="AU46" s="87">
        <f>'11_Ост_П_ППР'!AU248*'10_Экспл_ЦОД'!$D$8/4</f>
        <v>0</v>
      </c>
      <c r="AV46" s="87">
        <f>'11_Ост_П_ППР'!AV248*'10_Экспл_ЦОД'!$D$8/4</f>
        <v>0</v>
      </c>
      <c r="AW46" s="87">
        <f>'11_Ост_П_ППР'!AW248*'10_Экспл_ЦОД'!$D$8/4</f>
        <v>0</v>
      </c>
      <c r="AX46" s="87">
        <f>'11_Ост_П_ППР'!AX248*'10_Экспл_ЦОД'!$D$8/4</f>
        <v>0</v>
      </c>
      <c r="AY46" s="87">
        <f>'11_Ост_П_ППР'!AY248*'10_Экспл_ЦОД'!$D$8/4</f>
        <v>0</v>
      </c>
      <c r="AZ46" s="87">
        <f>'11_Ост_П_ППР'!AZ248*'10_Экспл_ЦОД'!$D$8/4</f>
        <v>0</v>
      </c>
      <c r="BA46" s="87">
        <f>'11_Ост_П_ППР'!BA248*'10_Экспл_ЦОД'!$D$8/4</f>
        <v>0</v>
      </c>
      <c r="BB46" s="87">
        <f>'11_Ост_П_ППР'!BB248*'10_Экспл_ЦОД'!$D$8/4</f>
        <v>0</v>
      </c>
      <c r="BC46" s="87">
        <f>'11_Ост_П_ППР'!BC248*'10_Экспл_ЦОД'!$D$8/4</f>
        <v>0</v>
      </c>
      <c r="BD46" s="87">
        <f>'11_Ост_П_ППР'!BD248*'10_Экспл_ЦОД'!$D$8/4</f>
        <v>0</v>
      </c>
      <c r="BE46" s="87">
        <f>'11_Ост_П_ППР'!BE248*'10_Экспл_ЦОД'!$D$8/4</f>
        <v>0</v>
      </c>
      <c r="BF46" s="87">
        <f>'11_Ост_П_ППР'!BF248*'10_Экспл_ЦОД'!$D$8/4</f>
        <v>0</v>
      </c>
      <c r="BG46" s="87">
        <f>'11_Ост_П_ППР'!BG248*'10_Экспл_ЦОД'!$D$8/4</f>
        <v>0</v>
      </c>
      <c r="BH46" s="87">
        <f>'11_Ост_П_ППР'!BH248*'10_Экспл_ЦОД'!$D$8/4</f>
        <v>0</v>
      </c>
    </row>
    <row r="47" spans="2:60" s="6" customFormat="1" ht="15" x14ac:dyDescent="0.25">
      <c r="B47" s="14"/>
      <c r="C47" s="15"/>
      <c r="D47" s="77">
        <f t="shared" si="52"/>
        <v>0</v>
      </c>
      <c r="E47" s="77">
        <f>E48</f>
        <v>0</v>
      </c>
      <c r="F47" s="77">
        <f t="shared" ref="F47:BH47" si="55">F48</f>
        <v>0</v>
      </c>
      <c r="G47" s="77">
        <f t="shared" si="55"/>
        <v>0</v>
      </c>
      <c r="H47" s="77">
        <f t="shared" si="55"/>
        <v>0</v>
      </c>
      <c r="I47" s="77">
        <f t="shared" si="55"/>
        <v>0</v>
      </c>
      <c r="J47" s="77">
        <f t="shared" si="55"/>
        <v>0</v>
      </c>
      <c r="K47" s="77">
        <f t="shared" si="55"/>
        <v>0</v>
      </c>
      <c r="L47" s="77">
        <f t="shared" si="55"/>
        <v>0</v>
      </c>
      <c r="M47" s="77">
        <f t="shared" si="55"/>
        <v>0</v>
      </c>
      <c r="N47" s="77">
        <f t="shared" si="55"/>
        <v>0</v>
      </c>
      <c r="O47" s="77">
        <f t="shared" si="55"/>
        <v>0</v>
      </c>
      <c r="P47" s="77">
        <f t="shared" si="55"/>
        <v>0</v>
      </c>
      <c r="Q47" s="77">
        <f t="shared" si="55"/>
        <v>0</v>
      </c>
      <c r="R47" s="77">
        <f t="shared" si="55"/>
        <v>0</v>
      </c>
      <c r="S47" s="77">
        <f t="shared" si="55"/>
        <v>0</v>
      </c>
      <c r="T47" s="77">
        <f t="shared" si="55"/>
        <v>0</v>
      </c>
      <c r="U47" s="77">
        <f t="shared" si="55"/>
        <v>0</v>
      </c>
      <c r="V47" s="77">
        <f t="shared" si="55"/>
        <v>0</v>
      </c>
      <c r="W47" s="77">
        <f t="shared" si="55"/>
        <v>0</v>
      </c>
      <c r="X47" s="77">
        <f t="shared" si="55"/>
        <v>0</v>
      </c>
      <c r="Y47" s="77">
        <f t="shared" si="55"/>
        <v>0</v>
      </c>
      <c r="Z47" s="77">
        <f t="shared" si="55"/>
        <v>0</v>
      </c>
      <c r="AA47" s="77">
        <f t="shared" si="55"/>
        <v>0</v>
      </c>
      <c r="AB47" s="77">
        <f t="shared" si="55"/>
        <v>0</v>
      </c>
      <c r="AC47" s="77">
        <f t="shared" si="55"/>
        <v>0</v>
      </c>
      <c r="AD47" s="77">
        <f t="shared" si="55"/>
        <v>0</v>
      </c>
      <c r="AE47" s="77">
        <f t="shared" si="55"/>
        <v>0</v>
      </c>
      <c r="AF47" s="77">
        <f t="shared" si="55"/>
        <v>0</v>
      </c>
      <c r="AG47" s="77">
        <f t="shared" si="55"/>
        <v>0</v>
      </c>
      <c r="AH47" s="77">
        <f t="shared" si="55"/>
        <v>0</v>
      </c>
      <c r="AI47" s="77">
        <f t="shared" si="55"/>
        <v>0</v>
      </c>
      <c r="AJ47" s="77">
        <f t="shared" si="55"/>
        <v>0</v>
      </c>
      <c r="AK47" s="77">
        <f t="shared" si="55"/>
        <v>0</v>
      </c>
      <c r="AL47" s="77">
        <f t="shared" si="55"/>
        <v>0</v>
      </c>
      <c r="AM47" s="77">
        <f t="shared" si="55"/>
        <v>0</v>
      </c>
      <c r="AN47" s="77">
        <f t="shared" si="55"/>
        <v>0</v>
      </c>
      <c r="AO47" s="77">
        <f t="shared" si="55"/>
        <v>0</v>
      </c>
      <c r="AP47" s="77">
        <f t="shared" si="55"/>
        <v>0</v>
      </c>
      <c r="AQ47" s="77">
        <f t="shared" si="55"/>
        <v>0</v>
      </c>
      <c r="AR47" s="77">
        <f t="shared" si="55"/>
        <v>0</v>
      </c>
      <c r="AS47" s="77">
        <f t="shared" si="55"/>
        <v>0</v>
      </c>
      <c r="AT47" s="77">
        <f t="shared" si="55"/>
        <v>0</v>
      </c>
      <c r="AU47" s="77">
        <f t="shared" si="55"/>
        <v>0</v>
      </c>
      <c r="AV47" s="77">
        <f t="shared" si="55"/>
        <v>0</v>
      </c>
      <c r="AW47" s="77">
        <f t="shared" si="55"/>
        <v>0</v>
      </c>
      <c r="AX47" s="77">
        <f t="shared" si="55"/>
        <v>0</v>
      </c>
      <c r="AY47" s="77">
        <f t="shared" si="55"/>
        <v>0</v>
      </c>
      <c r="AZ47" s="77">
        <f t="shared" si="55"/>
        <v>0</v>
      </c>
      <c r="BA47" s="77">
        <f t="shared" si="55"/>
        <v>0</v>
      </c>
      <c r="BB47" s="77">
        <f t="shared" si="55"/>
        <v>0</v>
      </c>
      <c r="BC47" s="77">
        <f t="shared" si="55"/>
        <v>0</v>
      </c>
      <c r="BD47" s="77">
        <f t="shared" si="55"/>
        <v>0</v>
      </c>
      <c r="BE47" s="77">
        <f t="shared" si="55"/>
        <v>0</v>
      </c>
      <c r="BF47" s="77">
        <f t="shared" si="55"/>
        <v>0</v>
      </c>
      <c r="BG47" s="77">
        <f t="shared" si="55"/>
        <v>0</v>
      </c>
      <c r="BH47" s="77">
        <f t="shared" si="55"/>
        <v>0</v>
      </c>
    </row>
    <row r="48" spans="2:60" s="6" customFormat="1" ht="15" x14ac:dyDescent="0.25">
      <c r="B48" s="11"/>
      <c r="C48" s="12"/>
      <c r="D48" s="81">
        <f t="shared" si="52"/>
        <v>0</v>
      </c>
      <c r="E48" s="74">
        <f>SUM(E49:E50)</f>
        <v>0</v>
      </c>
      <c r="F48" s="74">
        <f t="shared" ref="F48:BH48" si="56">SUM(F49:F51)</f>
        <v>0</v>
      </c>
      <c r="G48" s="74">
        <f t="shared" si="56"/>
        <v>0</v>
      </c>
      <c r="H48" s="74">
        <f t="shared" si="56"/>
        <v>0</v>
      </c>
      <c r="I48" s="74">
        <f t="shared" si="56"/>
        <v>0</v>
      </c>
      <c r="J48" s="74">
        <f t="shared" si="56"/>
        <v>0</v>
      </c>
      <c r="K48" s="74">
        <f t="shared" si="56"/>
        <v>0</v>
      </c>
      <c r="L48" s="74">
        <f t="shared" si="56"/>
        <v>0</v>
      </c>
      <c r="M48" s="74">
        <f t="shared" si="56"/>
        <v>0</v>
      </c>
      <c r="N48" s="74">
        <f t="shared" si="56"/>
        <v>0</v>
      </c>
      <c r="O48" s="74">
        <f t="shared" si="56"/>
        <v>0</v>
      </c>
      <c r="P48" s="74">
        <f t="shared" si="56"/>
        <v>0</v>
      </c>
      <c r="Q48" s="74">
        <f t="shared" si="56"/>
        <v>0</v>
      </c>
      <c r="R48" s="74">
        <f t="shared" si="56"/>
        <v>0</v>
      </c>
      <c r="S48" s="74">
        <f t="shared" si="56"/>
        <v>0</v>
      </c>
      <c r="T48" s="74">
        <f t="shared" si="56"/>
        <v>0</v>
      </c>
      <c r="U48" s="74">
        <f t="shared" si="56"/>
        <v>0</v>
      </c>
      <c r="V48" s="74">
        <f t="shared" si="56"/>
        <v>0</v>
      </c>
      <c r="W48" s="74">
        <f t="shared" si="56"/>
        <v>0</v>
      </c>
      <c r="X48" s="74">
        <f t="shared" si="56"/>
        <v>0</v>
      </c>
      <c r="Y48" s="74">
        <f t="shared" si="56"/>
        <v>0</v>
      </c>
      <c r="Z48" s="74">
        <f t="shared" si="56"/>
        <v>0</v>
      </c>
      <c r="AA48" s="74">
        <f t="shared" si="56"/>
        <v>0</v>
      </c>
      <c r="AB48" s="74">
        <f t="shared" si="56"/>
        <v>0</v>
      </c>
      <c r="AC48" s="74">
        <f t="shared" si="56"/>
        <v>0</v>
      </c>
      <c r="AD48" s="74">
        <f t="shared" si="56"/>
        <v>0</v>
      </c>
      <c r="AE48" s="74">
        <f t="shared" si="56"/>
        <v>0</v>
      </c>
      <c r="AF48" s="74">
        <f t="shared" si="56"/>
        <v>0</v>
      </c>
      <c r="AG48" s="74">
        <f t="shared" si="56"/>
        <v>0</v>
      </c>
      <c r="AH48" s="74">
        <f t="shared" si="56"/>
        <v>0</v>
      </c>
      <c r="AI48" s="74">
        <f t="shared" si="56"/>
        <v>0</v>
      </c>
      <c r="AJ48" s="74">
        <f t="shared" si="56"/>
        <v>0</v>
      </c>
      <c r="AK48" s="74">
        <f t="shared" si="56"/>
        <v>0</v>
      </c>
      <c r="AL48" s="74">
        <f t="shared" si="56"/>
        <v>0</v>
      </c>
      <c r="AM48" s="74">
        <f t="shared" si="56"/>
        <v>0</v>
      </c>
      <c r="AN48" s="74">
        <f t="shared" si="56"/>
        <v>0</v>
      </c>
      <c r="AO48" s="74">
        <f t="shared" si="56"/>
        <v>0</v>
      </c>
      <c r="AP48" s="74">
        <f t="shared" si="56"/>
        <v>0</v>
      </c>
      <c r="AQ48" s="74">
        <f t="shared" si="56"/>
        <v>0</v>
      </c>
      <c r="AR48" s="74">
        <f t="shared" si="56"/>
        <v>0</v>
      </c>
      <c r="AS48" s="74">
        <f t="shared" si="56"/>
        <v>0</v>
      </c>
      <c r="AT48" s="74">
        <f t="shared" si="56"/>
        <v>0</v>
      </c>
      <c r="AU48" s="74">
        <f t="shared" si="56"/>
        <v>0</v>
      </c>
      <c r="AV48" s="74">
        <f t="shared" si="56"/>
        <v>0</v>
      </c>
      <c r="AW48" s="74">
        <f t="shared" si="56"/>
        <v>0</v>
      </c>
      <c r="AX48" s="74">
        <f t="shared" si="56"/>
        <v>0</v>
      </c>
      <c r="AY48" s="74">
        <f t="shared" si="56"/>
        <v>0</v>
      </c>
      <c r="AZ48" s="74">
        <f t="shared" si="56"/>
        <v>0</v>
      </c>
      <c r="BA48" s="74">
        <f t="shared" si="56"/>
        <v>0</v>
      </c>
      <c r="BB48" s="74">
        <f t="shared" si="56"/>
        <v>0</v>
      </c>
      <c r="BC48" s="74">
        <f t="shared" si="56"/>
        <v>0</v>
      </c>
      <c r="BD48" s="74">
        <f t="shared" si="56"/>
        <v>0</v>
      </c>
      <c r="BE48" s="74">
        <f t="shared" si="56"/>
        <v>0</v>
      </c>
      <c r="BF48" s="74">
        <f t="shared" si="56"/>
        <v>0</v>
      </c>
      <c r="BG48" s="74">
        <f t="shared" si="56"/>
        <v>0</v>
      </c>
      <c r="BH48" s="74">
        <f t="shared" si="56"/>
        <v>0</v>
      </c>
    </row>
    <row r="49" spans="2:60" s="86" customFormat="1" x14ac:dyDescent="0.2">
      <c r="B49" s="85"/>
      <c r="C49" s="85"/>
      <c r="D49" s="87">
        <f t="shared" si="52"/>
        <v>0</v>
      </c>
      <c r="E49" s="87">
        <f>'11_Ост_П_ППР'!E238*$D$9/4</f>
        <v>0</v>
      </c>
      <c r="F49" s="87">
        <f>'11_Ост_П_ППР'!F238*$D$9/4</f>
        <v>0</v>
      </c>
      <c r="G49" s="87">
        <f>'11_Ост_П_ППР'!G238*$D$9/4</f>
        <v>0</v>
      </c>
      <c r="H49" s="87">
        <f>'11_Ост_П_ППР'!H238*$D$9/4</f>
        <v>0</v>
      </c>
      <c r="I49" s="87">
        <f>'11_Ост_П_ППР'!I238*$D$9/4</f>
        <v>0</v>
      </c>
      <c r="J49" s="87">
        <f>'11_Ост_П_ППР'!J238*$D$9/4</f>
        <v>0</v>
      </c>
      <c r="K49" s="87">
        <f>'11_Ост_П_ППР'!K238*$D$9/4</f>
        <v>0</v>
      </c>
      <c r="L49" s="87">
        <f>'11_Ост_П_ППР'!L238*$D$9/4</f>
        <v>0</v>
      </c>
      <c r="M49" s="87">
        <f>'11_Ост_П_ППР'!M238*$D$9/4</f>
        <v>0</v>
      </c>
      <c r="N49" s="87">
        <f>'11_Ост_П_ППР'!N238*$D$9/4</f>
        <v>0</v>
      </c>
      <c r="O49" s="87">
        <f>'11_Ост_П_ППР'!O238*$D$9/4</f>
        <v>0</v>
      </c>
      <c r="P49" s="87">
        <f>'11_Ост_П_ППР'!P238*$D$9/4</f>
        <v>0</v>
      </c>
      <c r="Q49" s="87">
        <f>'11_Ост_П_ППР'!Q238*$D$9/4</f>
        <v>0</v>
      </c>
      <c r="R49" s="87">
        <f>'11_Ост_П_ППР'!R238*$D$9/4</f>
        <v>0</v>
      </c>
      <c r="S49" s="87">
        <f>'11_Ост_П_ППР'!S238*$D$9/4</f>
        <v>0</v>
      </c>
      <c r="T49" s="87">
        <f>'11_Ост_П_ППР'!T238*$D$9/4</f>
        <v>0</v>
      </c>
      <c r="U49" s="87">
        <f>'11_Ост_П_ППР'!U238*$D$9/4</f>
        <v>0</v>
      </c>
      <c r="V49" s="87">
        <f>'11_Ост_П_ППР'!V238*$D$9/4</f>
        <v>0</v>
      </c>
      <c r="W49" s="87">
        <f>'11_Ост_П_ППР'!W238*$D$9/4</f>
        <v>0</v>
      </c>
      <c r="X49" s="87">
        <f>'11_Ост_П_ППР'!X238*$D$9/4</f>
        <v>0</v>
      </c>
      <c r="Y49" s="87">
        <f>'11_Ост_П_ППР'!Y238*$D$9/4</f>
        <v>0</v>
      </c>
      <c r="Z49" s="87">
        <f>'11_Ост_П_ППР'!Z238*$D$9/4</f>
        <v>0</v>
      </c>
      <c r="AA49" s="87">
        <f>'11_Ост_П_ППР'!AA238*$D$9/4</f>
        <v>0</v>
      </c>
      <c r="AB49" s="87">
        <f>'11_Ост_П_ППР'!AB238*$D$9/4</f>
        <v>0</v>
      </c>
      <c r="AC49" s="87">
        <f>'11_Ост_П_ППР'!AC238*$D$9/4</f>
        <v>0</v>
      </c>
      <c r="AD49" s="87">
        <f>'11_Ост_П_ППР'!AD238*$D$9/4</f>
        <v>0</v>
      </c>
      <c r="AE49" s="87">
        <f>'11_Ост_П_ППР'!AE238*$D$9/4</f>
        <v>0</v>
      </c>
      <c r="AF49" s="87">
        <f>'11_Ост_П_ППР'!AF238*$D$9/4</f>
        <v>0</v>
      </c>
      <c r="AG49" s="87">
        <f>'11_Ост_П_ППР'!AG238*$D$9/4</f>
        <v>0</v>
      </c>
      <c r="AH49" s="87">
        <f>'11_Ост_П_ППР'!AH238*$D$9/4</f>
        <v>0</v>
      </c>
      <c r="AI49" s="87">
        <f>'11_Ост_П_ППР'!AI238*$D$9/4</f>
        <v>0</v>
      </c>
      <c r="AJ49" s="87">
        <f>'11_Ост_П_ППР'!AJ238*$D$9/4</f>
        <v>0</v>
      </c>
      <c r="AK49" s="87">
        <f>'11_Ост_П_ППР'!AK238*$D$9/4</f>
        <v>0</v>
      </c>
      <c r="AL49" s="87">
        <f>'11_Ост_П_ППР'!AL238*$D$9/4</f>
        <v>0</v>
      </c>
      <c r="AM49" s="87">
        <f>'11_Ост_П_ППР'!AM238*$D$9/4</f>
        <v>0</v>
      </c>
      <c r="AN49" s="87">
        <f>'11_Ост_П_ППР'!AN238*$D$9/4</f>
        <v>0</v>
      </c>
      <c r="AO49" s="87">
        <f>'11_Ост_П_ППР'!AO238*$D$9/4</f>
        <v>0</v>
      </c>
      <c r="AP49" s="87">
        <f>'11_Ост_П_ППР'!AP238*$D$9/4</f>
        <v>0</v>
      </c>
      <c r="AQ49" s="87">
        <f>'11_Ост_П_ППР'!AQ238*$D$9/4</f>
        <v>0</v>
      </c>
      <c r="AR49" s="87">
        <f>'11_Ост_П_ППР'!AR238*$D$9/4</f>
        <v>0</v>
      </c>
      <c r="AS49" s="87">
        <f>'11_Ост_П_ППР'!AS238*$D$9/4</f>
        <v>0</v>
      </c>
      <c r="AT49" s="87">
        <f>'11_Ост_П_ППР'!AT238*$D$9/4</f>
        <v>0</v>
      </c>
      <c r="AU49" s="87">
        <f>'11_Ост_П_ППР'!AU238*$D$9/4</f>
        <v>0</v>
      </c>
      <c r="AV49" s="87">
        <f>'11_Ост_П_ППР'!AV238*$D$9/4</f>
        <v>0</v>
      </c>
      <c r="AW49" s="87">
        <f>'11_Ост_П_ППР'!AW238*$D$9/4</f>
        <v>0</v>
      </c>
      <c r="AX49" s="87">
        <f>'11_Ост_П_ППР'!AX238*$D$9/4</f>
        <v>0</v>
      </c>
      <c r="AY49" s="87">
        <f>'11_Ост_П_ППР'!AY238*$D$9/4</f>
        <v>0</v>
      </c>
      <c r="AZ49" s="87">
        <f>'11_Ост_П_ППР'!AZ238*$D$9/4</f>
        <v>0</v>
      </c>
      <c r="BA49" s="87">
        <f>'11_Ост_П_ППР'!BA238*$D$9/4</f>
        <v>0</v>
      </c>
      <c r="BB49" s="87">
        <f>'11_Ост_П_ППР'!BB238*$D$9/4</f>
        <v>0</v>
      </c>
      <c r="BC49" s="87">
        <f>'11_Ост_П_ППР'!BC238*$D$9/4</f>
        <v>0</v>
      </c>
      <c r="BD49" s="87">
        <f>'11_Ост_П_ППР'!BD238*$D$9/4</f>
        <v>0</v>
      </c>
      <c r="BE49" s="87">
        <f>'11_Ост_П_ППР'!BE238*$D$9/4</f>
        <v>0</v>
      </c>
      <c r="BF49" s="87">
        <f>'11_Ост_П_ППР'!BF238*$D$9/4</f>
        <v>0</v>
      </c>
      <c r="BG49" s="87">
        <f>'11_Ост_П_ППР'!BG238*$D$9/4</f>
        <v>0</v>
      </c>
      <c r="BH49" s="87">
        <f>'11_Ост_П_ППР'!BH238*$D$9/4</f>
        <v>0</v>
      </c>
    </row>
    <row r="50" spans="2:60" s="86" customFormat="1" hidden="1" x14ac:dyDescent="0.2">
      <c r="B50" s="85"/>
      <c r="C50" s="85"/>
      <c r="D50" s="87">
        <f t="shared" si="52"/>
        <v>0</v>
      </c>
      <c r="E50" s="87">
        <f>'11_Ост_П_ППР'!E243*'10_Экспл_ЦОД'!$D$9/4</f>
        <v>0</v>
      </c>
      <c r="F50" s="87">
        <f>'11_Ост_П_ППР'!F243*'10_Экспл_ЦОД'!$D$9/4</f>
        <v>0</v>
      </c>
      <c r="G50" s="87">
        <f>'11_Ост_П_ППР'!G243*'10_Экспл_ЦОД'!$D$9/4</f>
        <v>0</v>
      </c>
      <c r="H50" s="87">
        <f>'11_Ост_П_ППР'!H243*'10_Экспл_ЦОД'!$D$9/4</f>
        <v>0</v>
      </c>
      <c r="I50" s="87">
        <f>'11_Ост_П_ППР'!I243*'10_Экспл_ЦОД'!$D$9/4</f>
        <v>0</v>
      </c>
      <c r="J50" s="87">
        <f>'11_Ост_П_ППР'!J243*'10_Экспл_ЦОД'!$D$9/4</f>
        <v>0</v>
      </c>
      <c r="K50" s="87">
        <f>'11_Ост_П_ППР'!K243*'10_Экспл_ЦОД'!$D$9/4</f>
        <v>0</v>
      </c>
      <c r="L50" s="87">
        <f>'11_Ост_П_ППР'!L243*'10_Экспл_ЦОД'!$D$9/4</f>
        <v>0</v>
      </c>
      <c r="M50" s="87">
        <f>'11_Ост_П_ППР'!M243*'10_Экспл_ЦОД'!$D$9/4</f>
        <v>0</v>
      </c>
      <c r="N50" s="87">
        <f>'11_Ост_П_ППР'!N243*'10_Экспл_ЦОД'!$D$9/4</f>
        <v>0</v>
      </c>
      <c r="O50" s="87">
        <f>'11_Ост_П_ППР'!O243*'10_Экспл_ЦОД'!$D$9/4</f>
        <v>0</v>
      </c>
      <c r="P50" s="87">
        <f>'11_Ост_П_ППР'!P243*'10_Экспл_ЦОД'!$D$9/4</f>
        <v>0</v>
      </c>
      <c r="Q50" s="87">
        <f>'11_Ост_П_ППР'!Q243*'10_Экспл_ЦОД'!$D$9/4</f>
        <v>0</v>
      </c>
      <c r="R50" s="87">
        <f>'11_Ост_П_ППР'!R243*'10_Экспл_ЦОД'!$D$9/4</f>
        <v>0</v>
      </c>
      <c r="S50" s="87">
        <f>'11_Ост_П_ППР'!S243*'10_Экспл_ЦОД'!$D$9/4</f>
        <v>0</v>
      </c>
      <c r="T50" s="87">
        <f>'11_Ост_П_ППР'!T243*'10_Экспл_ЦОД'!$D$9/4</f>
        <v>0</v>
      </c>
      <c r="U50" s="87">
        <f>'11_Ост_П_ППР'!U243*'10_Экспл_ЦОД'!$D$9/4</f>
        <v>0</v>
      </c>
      <c r="V50" s="87">
        <f>'11_Ост_П_ППР'!V243*'10_Экспл_ЦОД'!$D$9/4</f>
        <v>0</v>
      </c>
      <c r="W50" s="87">
        <f>'11_Ост_П_ППР'!W243*'10_Экспл_ЦОД'!$D$9/4</f>
        <v>0</v>
      </c>
      <c r="X50" s="87">
        <f>'11_Ост_П_ППР'!X243*'10_Экспл_ЦОД'!$D$9/4</f>
        <v>0</v>
      </c>
      <c r="Y50" s="87">
        <f>'11_Ост_П_ППР'!Y243*'10_Экспл_ЦОД'!$D$9/4</f>
        <v>0</v>
      </c>
      <c r="Z50" s="87">
        <f>'11_Ост_П_ППР'!Z243*'10_Экспл_ЦОД'!$D$9/4</f>
        <v>0</v>
      </c>
      <c r="AA50" s="87">
        <f>'11_Ост_П_ППР'!AA243*'10_Экспл_ЦОД'!$D$9/4</f>
        <v>0</v>
      </c>
      <c r="AB50" s="87">
        <f>'11_Ост_П_ППР'!AB243*'10_Экспл_ЦОД'!$D$9/4</f>
        <v>0</v>
      </c>
      <c r="AC50" s="87">
        <f>'11_Ост_П_ППР'!AC243*'10_Экспл_ЦОД'!$D$9/4</f>
        <v>0</v>
      </c>
      <c r="AD50" s="87">
        <f>'11_Ост_П_ППР'!AD243*'10_Экспл_ЦОД'!$D$9/4</f>
        <v>0</v>
      </c>
      <c r="AE50" s="87">
        <f>'11_Ост_П_ППР'!AE243*'10_Экспл_ЦОД'!$D$9/4</f>
        <v>0</v>
      </c>
      <c r="AF50" s="87">
        <f>'11_Ост_П_ППР'!AF243*'10_Экспл_ЦОД'!$D$9/4</f>
        <v>0</v>
      </c>
      <c r="AG50" s="87">
        <f>'11_Ост_П_ППР'!AG243*'10_Экспл_ЦОД'!$D$9/4</f>
        <v>0</v>
      </c>
      <c r="AH50" s="87">
        <f>'11_Ост_П_ППР'!AH243*'10_Экспл_ЦОД'!$D$9/4</f>
        <v>0</v>
      </c>
      <c r="AI50" s="87">
        <f>'11_Ост_П_ППР'!AI243*'10_Экспл_ЦОД'!$D$9/4</f>
        <v>0</v>
      </c>
      <c r="AJ50" s="87">
        <f>'11_Ост_П_ППР'!AJ243*'10_Экспл_ЦОД'!$D$9/4</f>
        <v>0</v>
      </c>
      <c r="AK50" s="87">
        <f>'11_Ост_П_ППР'!AK243*'10_Экспл_ЦОД'!$D$9/4</f>
        <v>0</v>
      </c>
      <c r="AL50" s="87">
        <f>'11_Ост_П_ППР'!AL243*'10_Экспл_ЦОД'!$D$9/4</f>
        <v>0</v>
      </c>
      <c r="AM50" s="87">
        <f>'11_Ост_П_ППР'!AM243*'10_Экспл_ЦОД'!$D$9/4</f>
        <v>0</v>
      </c>
      <c r="AN50" s="87">
        <f>'11_Ост_П_ППР'!AN243*'10_Экспл_ЦОД'!$D$9/4</f>
        <v>0</v>
      </c>
      <c r="AO50" s="87">
        <f>'11_Ост_П_ППР'!AO243*'10_Экспл_ЦОД'!$D$9/4</f>
        <v>0</v>
      </c>
      <c r="AP50" s="87">
        <f>'11_Ост_П_ППР'!AP243*'10_Экспл_ЦОД'!$D$9/4</f>
        <v>0</v>
      </c>
      <c r="AQ50" s="87">
        <f>'11_Ост_П_ППР'!AQ243*'10_Экспл_ЦОД'!$D$9/4</f>
        <v>0</v>
      </c>
      <c r="AR50" s="87">
        <f>'11_Ост_П_ППР'!AR243*'10_Экспл_ЦОД'!$D$9/4</f>
        <v>0</v>
      </c>
      <c r="AS50" s="87">
        <f>'11_Ост_П_ППР'!AS243*'10_Экспл_ЦОД'!$D$9/4</f>
        <v>0</v>
      </c>
      <c r="AT50" s="87">
        <f>'11_Ост_П_ППР'!AT243*'10_Экспл_ЦОД'!$D$9/4</f>
        <v>0</v>
      </c>
      <c r="AU50" s="87">
        <f>'11_Ост_П_ППР'!AU243*'10_Экспл_ЦОД'!$D$9/4</f>
        <v>0</v>
      </c>
      <c r="AV50" s="87">
        <f>'11_Ост_П_ППР'!AV243*'10_Экспл_ЦОД'!$D$9/4</f>
        <v>0</v>
      </c>
      <c r="AW50" s="87">
        <f>'11_Ост_П_ППР'!AW243*'10_Экспл_ЦОД'!$D$9/4</f>
        <v>0</v>
      </c>
      <c r="AX50" s="87">
        <f>'11_Ост_П_ППР'!AX243*'10_Экспл_ЦОД'!$D$9/4</f>
        <v>0</v>
      </c>
      <c r="AY50" s="87">
        <f>'11_Ост_П_ППР'!AY243*'10_Экспл_ЦОД'!$D$9/4</f>
        <v>0</v>
      </c>
      <c r="AZ50" s="87">
        <f>'11_Ост_П_ППР'!AZ243*'10_Экспл_ЦОД'!$D$9/4</f>
        <v>0</v>
      </c>
      <c r="BA50" s="87">
        <f>'11_Ост_П_ППР'!BA243*'10_Экспл_ЦОД'!$D$9/4</f>
        <v>0</v>
      </c>
      <c r="BB50" s="87">
        <f>'11_Ост_П_ППР'!BB243*'10_Экспл_ЦОД'!$D$9/4</f>
        <v>0</v>
      </c>
      <c r="BC50" s="87">
        <f>'11_Ост_П_ППР'!BC243*'10_Экспл_ЦОД'!$D$9/4</f>
        <v>0</v>
      </c>
      <c r="BD50" s="87">
        <f>'11_Ост_П_ППР'!BD243*'10_Экспл_ЦОД'!$D$9/4</f>
        <v>0</v>
      </c>
      <c r="BE50" s="87">
        <f>'11_Ост_П_ППР'!BE243*'10_Экспл_ЦОД'!$D$9/4</f>
        <v>0</v>
      </c>
      <c r="BF50" s="87">
        <f>'11_Ост_П_ППР'!BF243*'10_Экспл_ЦОД'!$D$9/4</f>
        <v>0</v>
      </c>
      <c r="BG50" s="87">
        <f>'11_Ост_П_ППР'!BG243*'10_Экспл_ЦОД'!$D$9/4</f>
        <v>0</v>
      </c>
      <c r="BH50" s="87">
        <f>'11_Ост_П_ППР'!BH243*'10_Экспл_ЦОД'!$D$9/4</f>
        <v>0</v>
      </c>
    </row>
    <row r="51" spans="2:60" s="86" customFormat="1" hidden="1" x14ac:dyDescent="0.2">
      <c r="B51" s="85"/>
      <c r="C51" s="85"/>
      <c r="D51" s="87">
        <f t="shared" si="52"/>
        <v>0</v>
      </c>
      <c r="E51" s="87">
        <f>'11_Ост_П_ППР'!E248*'10_Экспл_ЦОД'!$D$9/4</f>
        <v>0</v>
      </c>
      <c r="F51" s="87">
        <f>'11_Ост_П_ППР'!F248*'10_Экспл_ЦОД'!$D$9/4</f>
        <v>0</v>
      </c>
      <c r="G51" s="87">
        <f>'11_Ост_П_ППР'!G248*'10_Экспл_ЦОД'!$D$9/4</f>
        <v>0</v>
      </c>
      <c r="H51" s="87">
        <f>'11_Ост_П_ППР'!H248*'10_Экспл_ЦОД'!$D$9/4</f>
        <v>0</v>
      </c>
      <c r="I51" s="87">
        <f>'11_Ост_П_ППР'!I248*'10_Экспл_ЦОД'!$D$9/4</f>
        <v>0</v>
      </c>
      <c r="J51" s="87">
        <f>'11_Ост_П_ППР'!J248*'10_Экспл_ЦОД'!$D$9/4</f>
        <v>0</v>
      </c>
      <c r="K51" s="87">
        <f>'11_Ост_П_ППР'!K248*'10_Экспл_ЦОД'!$D$9/4</f>
        <v>0</v>
      </c>
      <c r="L51" s="87">
        <f>'11_Ост_П_ППР'!L248*'10_Экспл_ЦОД'!$D$9/4</f>
        <v>0</v>
      </c>
      <c r="M51" s="87">
        <f>'11_Ост_П_ППР'!M248*'10_Экспл_ЦОД'!$D$9/4</f>
        <v>0</v>
      </c>
      <c r="N51" s="87">
        <f>'11_Ост_П_ППР'!N248*'10_Экспл_ЦОД'!$D$9/4</f>
        <v>0</v>
      </c>
      <c r="O51" s="87">
        <f>'11_Ост_П_ППР'!O248*'10_Экспл_ЦОД'!$D$9/4</f>
        <v>0</v>
      </c>
      <c r="P51" s="87">
        <f>'11_Ост_П_ППР'!P248*'10_Экспл_ЦОД'!$D$9/4</f>
        <v>0</v>
      </c>
      <c r="Q51" s="87">
        <f>'11_Ост_П_ППР'!Q248*'10_Экспл_ЦОД'!$D$9/4</f>
        <v>0</v>
      </c>
      <c r="R51" s="87">
        <f>'11_Ост_П_ППР'!R248*'10_Экспл_ЦОД'!$D$9/4</f>
        <v>0</v>
      </c>
      <c r="S51" s="87">
        <f>'11_Ост_П_ППР'!S248*'10_Экспл_ЦОД'!$D$9/4</f>
        <v>0</v>
      </c>
      <c r="T51" s="87">
        <f>'11_Ост_П_ППР'!T248*'10_Экспл_ЦОД'!$D$9/4</f>
        <v>0</v>
      </c>
      <c r="U51" s="87">
        <f>'11_Ост_П_ППР'!U248*'10_Экспл_ЦОД'!$D$9/4</f>
        <v>0</v>
      </c>
      <c r="V51" s="87">
        <f>'11_Ост_П_ППР'!V248*'10_Экспл_ЦОД'!$D$9/4</f>
        <v>0</v>
      </c>
      <c r="W51" s="87">
        <f>'11_Ост_П_ППР'!W248*'10_Экспл_ЦОД'!$D$9/4</f>
        <v>0</v>
      </c>
      <c r="X51" s="87">
        <f>'11_Ост_П_ППР'!X248*'10_Экспл_ЦОД'!$D$9/4</f>
        <v>0</v>
      </c>
      <c r="Y51" s="87">
        <f>'11_Ост_П_ППР'!Y248*'10_Экспл_ЦОД'!$D$9/4</f>
        <v>0</v>
      </c>
      <c r="Z51" s="87">
        <f>'11_Ост_П_ППР'!Z248*'10_Экспл_ЦОД'!$D$9/4</f>
        <v>0</v>
      </c>
      <c r="AA51" s="87">
        <f>'11_Ост_П_ППР'!AA248*'10_Экспл_ЦОД'!$D$9/4</f>
        <v>0</v>
      </c>
      <c r="AB51" s="87">
        <f>'11_Ост_П_ППР'!AB248*'10_Экспл_ЦОД'!$D$9/4</f>
        <v>0</v>
      </c>
      <c r="AC51" s="87">
        <f>'11_Ост_П_ППР'!AC248*'10_Экспл_ЦОД'!$D$9/4</f>
        <v>0</v>
      </c>
      <c r="AD51" s="87">
        <f>'11_Ост_П_ППР'!AD248*'10_Экспл_ЦОД'!$D$9/4</f>
        <v>0</v>
      </c>
      <c r="AE51" s="87">
        <f>'11_Ост_П_ППР'!AE248*'10_Экспл_ЦОД'!$D$9/4</f>
        <v>0</v>
      </c>
      <c r="AF51" s="87">
        <f>'11_Ост_П_ППР'!AF248*'10_Экспл_ЦОД'!$D$9/4</f>
        <v>0</v>
      </c>
      <c r="AG51" s="87">
        <f>'11_Ост_П_ППР'!AG248*'10_Экспл_ЦОД'!$D$9/4</f>
        <v>0</v>
      </c>
      <c r="AH51" s="87">
        <f>'11_Ост_П_ППР'!AH248*'10_Экспл_ЦОД'!$D$9/4</f>
        <v>0</v>
      </c>
      <c r="AI51" s="87">
        <f>'11_Ост_П_ППР'!AI248*'10_Экспл_ЦОД'!$D$9/4</f>
        <v>0</v>
      </c>
      <c r="AJ51" s="87">
        <f>'11_Ост_П_ППР'!AJ248*'10_Экспл_ЦОД'!$D$9/4</f>
        <v>0</v>
      </c>
      <c r="AK51" s="87">
        <f>'11_Ост_П_ППР'!AK248*'10_Экспл_ЦОД'!$D$9/4</f>
        <v>0</v>
      </c>
      <c r="AL51" s="87">
        <f>'11_Ост_П_ППР'!AL248*'10_Экспл_ЦОД'!$D$9/4</f>
        <v>0</v>
      </c>
      <c r="AM51" s="87">
        <f>'11_Ост_П_ППР'!AM248*'10_Экспл_ЦОД'!$D$9/4</f>
        <v>0</v>
      </c>
      <c r="AN51" s="87">
        <f>'11_Ост_П_ППР'!AN248*'10_Экспл_ЦОД'!$D$9/4</f>
        <v>0</v>
      </c>
      <c r="AO51" s="87">
        <f>'11_Ост_П_ППР'!AO248*'10_Экспл_ЦОД'!$D$9/4</f>
        <v>0</v>
      </c>
      <c r="AP51" s="87">
        <f>'11_Ост_П_ППР'!AP248*'10_Экспл_ЦОД'!$D$9/4</f>
        <v>0</v>
      </c>
      <c r="AQ51" s="87">
        <f>'11_Ост_П_ППР'!AQ248*'10_Экспл_ЦОД'!$D$9/4</f>
        <v>0</v>
      </c>
      <c r="AR51" s="87">
        <f>'11_Ост_П_ППР'!AR248*'10_Экспл_ЦОД'!$D$9/4</f>
        <v>0</v>
      </c>
      <c r="AS51" s="87">
        <f>'11_Ост_П_ППР'!AS248*'10_Экспл_ЦОД'!$D$9/4</f>
        <v>0</v>
      </c>
      <c r="AT51" s="87">
        <f>'11_Ост_П_ППР'!AT248*'10_Экспл_ЦОД'!$D$9/4</f>
        <v>0</v>
      </c>
      <c r="AU51" s="87">
        <f>'11_Ост_П_ППР'!AU248*'10_Экспл_ЦОД'!$D$9/4</f>
        <v>0</v>
      </c>
      <c r="AV51" s="87">
        <f>'11_Ост_П_ППР'!AV248*'10_Экспл_ЦОД'!$D$9/4</f>
        <v>0</v>
      </c>
      <c r="AW51" s="87">
        <f>'11_Ост_П_ППР'!AW248*'10_Экспл_ЦОД'!$D$9/4</f>
        <v>0</v>
      </c>
      <c r="AX51" s="87">
        <f>'11_Ост_П_ППР'!AX248*'10_Экспл_ЦОД'!$D$9/4</f>
        <v>0</v>
      </c>
      <c r="AY51" s="87">
        <f>'11_Ост_П_ППР'!AY248*'10_Экспл_ЦОД'!$D$9/4</f>
        <v>0</v>
      </c>
      <c r="AZ51" s="87">
        <f>'11_Ост_П_ППР'!AZ248*'10_Экспл_ЦОД'!$D$9/4</f>
        <v>0</v>
      </c>
      <c r="BA51" s="87">
        <f>'11_Ост_П_ППР'!BA248*'10_Экспл_ЦОД'!$D$9/4</f>
        <v>0</v>
      </c>
      <c r="BB51" s="87">
        <f>'11_Ост_П_ППР'!BB248*'10_Экспл_ЦОД'!$D$9/4</f>
        <v>0</v>
      </c>
      <c r="BC51" s="87">
        <f>'11_Ост_П_ППР'!BC248*'10_Экспл_ЦОД'!$D$9/4</f>
        <v>0</v>
      </c>
      <c r="BD51" s="87">
        <f>'11_Ост_П_ППР'!BD248*'10_Экспл_ЦОД'!$D$9/4</f>
        <v>0</v>
      </c>
      <c r="BE51" s="87">
        <f>'11_Ост_П_ППР'!BE248*'10_Экспл_ЦОД'!$D$9/4</f>
        <v>0</v>
      </c>
      <c r="BF51" s="87">
        <f>'11_Ост_П_ППР'!BF248*'10_Экспл_ЦОД'!$D$9/4</f>
        <v>0</v>
      </c>
      <c r="BG51" s="87">
        <f>'11_Ост_П_ППР'!BG248*'10_Экспл_ЦОД'!$D$9/4</f>
        <v>0</v>
      </c>
      <c r="BH51" s="87">
        <f>'11_Ост_П_ППР'!BH248*'10_Экспл_ЦОД'!$D$9/4</f>
        <v>0</v>
      </c>
    </row>
    <row r="52" spans="2:60" s="6" customFormat="1" ht="15" hidden="1" x14ac:dyDescent="0.25">
      <c r="B52" s="14"/>
      <c r="C52" s="15"/>
      <c r="D52" s="77">
        <f t="shared" si="52"/>
        <v>0</v>
      </c>
      <c r="E52" s="77">
        <f>E53</f>
        <v>0</v>
      </c>
      <c r="F52" s="77">
        <f t="shared" ref="F52:AG54" si="57">F53</f>
        <v>0</v>
      </c>
      <c r="G52" s="77">
        <f t="shared" si="57"/>
        <v>0</v>
      </c>
      <c r="H52" s="77">
        <f t="shared" si="57"/>
        <v>0</v>
      </c>
      <c r="I52" s="77">
        <f t="shared" si="57"/>
        <v>0</v>
      </c>
      <c r="J52" s="77">
        <f t="shared" si="57"/>
        <v>0</v>
      </c>
      <c r="K52" s="77">
        <f t="shared" si="57"/>
        <v>0</v>
      </c>
      <c r="L52" s="77">
        <f t="shared" si="57"/>
        <v>0</v>
      </c>
      <c r="M52" s="77">
        <f t="shared" si="57"/>
        <v>0</v>
      </c>
      <c r="N52" s="77">
        <f t="shared" si="57"/>
        <v>0</v>
      </c>
      <c r="O52" s="77">
        <f t="shared" si="57"/>
        <v>0</v>
      </c>
      <c r="P52" s="77">
        <f t="shared" si="57"/>
        <v>0</v>
      </c>
      <c r="Q52" s="77">
        <f t="shared" si="57"/>
        <v>0</v>
      </c>
      <c r="R52" s="77">
        <f t="shared" si="57"/>
        <v>0</v>
      </c>
      <c r="S52" s="77">
        <f t="shared" si="57"/>
        <v>0</v>
      </c>
      <c r="T52" s="77">
        <f t="shared" si="57"/>
        <v>0</v>
      </c>
      <c r="U52" s="77">
        <f t="shared" si="57"/>
        <v>0</v>
      </c>
      <c r="V52" s="77">
        <f t="shared" si="57"/>
        <v>0</v>
      </c>
      <c r="W52" s="77">
        <f t="shared" si="57"/>
        <v>0</v>
      </c>
      <c r="X52" s="77">
        <f t="shared" si="57"/>
        <v>0</v>
      </c>
      <c r="Y52" s="77">
        <f t="shared" si="57"/>
        <v>0</v>
      </c>
      <c r="Z52" s="77">
        <f t="shared" si="57"/>
        <v>0</v>
      </c>
      <c r="AA52" s="77">
        <f t="shared" si="57"/>
        <v>0</v>
      </c>
      <c r="AB52" s="77">
        <f t="shared" si="57"/>
        <v>0</v>
      </c>
      <c r="AC52" s="77">
        <f t="shared" si="57"/>
        <v>0</v>
      </c>
      <c r="AD52" s="77">
        <f t="shared" si="57"/>
        <v>0</v>
      </c>
      <c r="AE52" s="77">
        <f t="shared" si="57"/>
        <v>0</v>
      </c>
      <c r="AF52" s="77">
        <f t="shared" si="57"/>
        <v>0</v>
      </c>
      <c r="AG52" s="77">
        <f t="shared" si="57"/>
        <v>0</v>
      </c>
      <c r="AH52" s="77">
        <f t="shared" ref="AH52:BH52" si="58">AH53</f>
        <v>0</v>
      </c>
      <c r="AI52" s="77">
        <f t="shared" si="58"/>
        <v>0</v>
      </c>
      <c r="AJ52" s="77">
        <f t="shared" si="58"/>
        <v>0</v>
      </c>
      <c r="AK52" s="77">
        <f t="shared" si="58"/>
        <v>0</v>
      </c>
      <c r="AL52" s="77">
        <f t="shared" si="58"/>
        <v>0</v>
      </c>
      <c r="AM52" s="77">
        <f t="shared" si="58"/>
        <v>0</v>
      </c>
      <c r="AN52" s="77">
        <f t="shared" si="58"/>
        <v>0</v>
      </c>
      <c r="AO52" s="77">
        <f t="shared" si="58"/>
        <v>0</v>
      </c>
      <c r="AP52" s="77">
        <f t="shared" si="58"/>
        <v>0</v>
      </c>
      <c r="AQ52" s="77">
        <f t="shared" si="58"/>
        <v>0</v>
      </c>
      <c r="AR52" s="77">
        <f t="shared" si="58"/>
        <v>0</v>
      </c>
      <c r="AS52" s="77">
        <f t="shared" si="58"/>
        <v>0</v>
      </c>
      <c r="AT52" s="77">
        <f t="shared" si="58"/>
        <v>0</v>
      </c>
      <c r="AU52" s="77">
        <f t="shared" si="58"/>
        <v>0</v>
      </c>
      <c r="AV52" s="77">
        <f t="shared" si="58"/>
        <v>0</v>
      </c>
      <c r="AW52" s="77">
        <f t="shared" si="58"/>
        <v>0</v>
      </c>
      <c r="AX52" s="77">
        <f t="shared" si="58"/>
        <v>0</v>
      </c>
      <c r="AY52" s="77">
        <f t="shared" si="58"/>
        <v>0</v>
      </c>
      <c r="AZ52" s="77">
        <f t="shared" si="58"/>
        <v>0</v>
      </c>
      <c r="BA52" s="77">
        <f t="shared" si="58"/>
        <v>0</v>
      </c>
      <c r="BB52" s="77">
        <f t="shared" si="58"/>
        <v>0</v>
      </c>
      <c r="BC52" s="77">
        <f t="shared" si="58"/>
        <v>0</v>
      </c>
      <c r="BD52" s="77">
        <f t="shared" si="58"/>
        <v>0</v>
      </c>
      <c r="BE52" s="77">
        <f t="shared" si="58"/>
        <v>0</v>
      </c>
      <c r="BF52" s="77">
        <f t="shared" si="58"/>
        <v>0</v>
      </c>
      <c r="BG52" s="77">
        <f t="shared" si="58"/>
        <v>0</v>
      </c>
      <c r="BH52" s="77">
        <f t="shared" si="58"/>
        <v>0</v>
      </c>
    </row>
    <row r="53" spans="2:60" s="6" customFormat="1" ht="15" hidden="1" x14ac:dyDescent="0.25">
      <c r="B53" s="11"/>
      <c r="C53" s="12"/>
      <c r="D53" s="81">
        <f>SUM(E53:BH53)</f>
        <v>0</v>
      </c>
      <c r="E53" s="74">
        <f>'11_Ост_П_ППР'!E238*'10_Экспл_ЦОД'!$D$10/4</f>
        <v>0</v>
      </c>
      <c r="F53" s="74">
        <f>'11_Ост_П_ППР'!F238*'10_Экспл_ЦОД'!$D$10/4</f>
        <v>0</v>
      </c>
      <c r="G53" s="74">
        <f>'11_Ост_П_ППР'!G238*'10_Экспл_ЦОД'!$D$10/4</f>
        <v>0</v>
      </c>
      <c r="H53" s="74">
        <f>'11_Ост_П_ППР'!H238*'10_Экспл_ЦОД'!$D$10/4</f>
        <v>0</v>
      </c>
      <c r="I53" s="74">
        <f>'11_Ост_П_ППР'!I238*'10_Экспл_ЦОД'!$D$10/4</f>
        <v>0</v>
      </c>
      <c r="J53" s="74">
        <f>'11_Ост_П_ППР'!J238*'10_Экспл_ЦОД'!$D$10/4</f>
        <v>0</v>
      </c>
      <c r="K53" s="74">
        <f>'11_Ост_П_ППР'!K238*'10_Экспл_ЦОД'!$D$10/4</f>
        <v>0</v>
      </c>
      <c r="L53" s="74">
        <f>'11_Ост_П_ППР'!L238*'10_Экспл_ЦОД'!$D$10/4</f>
        <v>0</v>
      </c>
      <c r="M53" s="74">
        <f>'11_Ост_П_ППР'!M238*'10_Экспл_ЦОД'!$D$10/4</f>
        <v>0</v>
      </c>
      <c r="N53" s="74">
        <f>'11_Ост_П_ППР'!N238*'10_Экспл_ЦОД'!$D$10/4</f>
        <v>0</v>
      </c>
      <c r="O53" s="74">
        <f>'11_Ост_П_ППР'!O238*'10_Экспл_ЦОД'!$D$10/4</f>
        <v>0</v>
      </c>
      <c r="P53" s="74">
        <f>'11_Ост_П_ППР'!P238*'10_Экспл_ЦОД'!$D$10/4</f>
        <v>0</v>
      </c>
      <c r="Q53" s="74">
        <f>'11_Ост_П_ППР'!Q238*'10_Экспл_ЦОД'!$D$10/4</f>
        <v>0</v>
      </c>
      <c r="R53" s="74">
        <f>'11_Ост_П_ППР'!R238*'10_Экспл_ЦОД'!$D$10/4</f>
        <v>0</v>
      </c>
      <c r="S53" s="74">
        <f>'11_Ост_П_ППР'!S238*'10_Экспл_ЦОД'!$D$10/4</f>
        <v>0</v>
      </c>
      <c r="T53" s="74">
        <f>'11_Ост_П_ППР'!T238*'10_Экспл_ЦОД'!$D$10/4</f>
        <v>0</v>
      </c>
      <c r="U53" s="74">
        <f>'11_Ост_П_ППР'!U238*'10_Экспл_ЦОД'!$D$10/4</f>
        <v>0</v>
      </c>
      <c r="V53" s="74">
        <f>'11_Ост_П_ППР'!V238*'10_Экспл_ЦОД'!$D$10/4</f>
        <v>0</v>
      </c>
      <c r="W53" s="74">
        <f>'11_Ост_П_ППР'!W238*'10_Экспл_ЦОД'!$D$10/4</f>
        <v>0</v>
      </c>
      <c r="X53" s="74">
        <f>'11_Ост_П_ППР'!X238*'10_Экспл_ЦОД'!$D$10/4</f>
        <v>0</v>
      </c>
      <c r="Y53" s="74">
        <f>'11_Ост_П_ППР'!Y238*'10_Экспл_ЦОД'!$D$10/4</f>
        <v>0</v>
      </c>
      <c r="Z53" s="74">
        <f>'11_Ост_П_ППР'!Z238*'10_Экспл_ЦОД'!$D$10/4</f>
        <v>0</v>
      </c>
      <c r="AA53" s="74">
        <f>'11_Ост_П_ППР'!AA238*'10_Экспл_ЦОД'!$D$10/4</f>
        <v>0</v>
      </c>
      <c r="AB53" s="74">
        <f>'11_Ост_П_ППР'!AB238*'10_Экспл_ЦОД'!$D$10/4</f>
        <v>0</v>
      </c>
      <c r="AC53" s="74">
        <f>'11_Ост_П_ППР'!AC238*'10_Экспл_ЦОД'!$D$10/4</f>
        <v>0</v>
      </c>
      <c r="AD53" s="74">
        <f>'11_Ост_П_ППР'!AD238*'10_Экспл_ЦОД'!$D$10/4</f>
        <v>0</v>
      </c>
      <c r="AE53" s="74">
        <f>'11_Ост_П_ППР'!AE238*'10_Экспл_ЦОД'!$D$10/4</f>
        <v>0</v>
      </c>
      <c r="AF53" s="74">
        <f>'11_Ост_П_ППР'!AF238*'10_Экспл_ЦОД'!$D$10/4</f>
        <v>0</v>
      </c>
      <c r="AG53" s="74">
        <f>'11_Ост_П_ППР'!AG238*'10_Экспл_ЦОД'!$D$10/4</f>
        <v>0</v>
      </c>
      <c r="AH53" s="74">
        <f>'11_Ост_П_ППР'!AH238*'10_Экспл_ЦОД'!$D$10/4</f>
        <v>0</v>
      </c>
      <c r="AI53" s="74">
        <f>'11_Ост_П_ППР'!AI238*'10_Экспл_ЦОД'!$D$10/4</f>
        <v>0</v>
      </c>
      <c r="AJ53" s="74">
        <f>'11_Ост_П_ППР'!AJ238*'10_Экспл_ЦОД'!$D$10/4</f>
        <v>0</v>
      </c>
      <c r="AK53" s="74">
        <f>'11_Ост_П_ППР'!AK238*'10_Экспл_ЦОД'!$D$10/4</f>
        <v>0</v>
      </c>
      <c r="AL53" s="74">
        <f>'11_Ост_П_ППР'!AL238*'10_Экспл_ЦОД'!$D$10/4</f>
        <v>0</v>
      </c>
      <c r="AM53" s="74">
        <f>'11_Ост_П_ППР'!AM238*'10_Экспл_ЦОД'!$D$10/4</f>
        <v>0</v>
      </c>
      <c r="AN53" s="74">
        <f>'11_Ост_П_ППР'!AN238*'10_Экспл_ЦОД'!$D$10/4</f>
        <v>0</v>
      </c>
      <c r="AO53" s="74">
        <f>'11_Ост_П_ППР'!AO238*'10_Экспл_ЦОД'!$D$10/4</f>
        <v>0</v>
      </c>
      <c r="AP53" s="74">
        <f>'11_Ост_П_ППР'!AP238*'10_Экспл_ЦОД'!$D$10/4</f>
        <v>0</v>
      </c>
      <c r="AQ53" s="74">
        <f>'11_Ост_П_ППР'!AQ238*'10_Экспл_ЦОД'!$D$10/4</f>
        <v>0</v>
      </c>
      <c r="AR53" s="74">
        <f>'11_Ост_П_ППР'!AR238*'10_Экспл_ЦОД'!$D$10/4</f>
        <v>0</v>
      </c>
      <c r="AS53" s="74">
        <f>'11_Ост_П_ППР'!AS238*'10_Экспл_ЦОД'!$D$10/4</f>
        <v>0</v>
      </c>
      <c r="AT53" s="74">
        <f>'11_Ост_П_ППР'!AT238*'10_Экспл_ЦОД'!$D$10/4</f>
        <v>0</v>
      </c>
      <c r="AU53" s="74">
        <f>'11_Ост_П_ППР'!AU238*'10_Экспл_ЦОД'!$D$10/4</f>
        <v>0</v>
      </c>
      <c r="AV53" s="74">
        <f>'11_Ост_П_ППР'!AV238*'10_Экспл_ЦОД'!$D$10/4</f>
        <v>0</v>
      </c>
      <c r="AW53" s="74">
        <f>'11_Ост_П_ППР'!AW238*'10_Экспл_ЦОД'!$D$10/4</f>
        <v>0</v>
      </c>
      <c r="AX53" s="74">
        <f>'11_Ост_П_ППР'!AX238*'10_Экспл_ЦОД'!$D$10/4</f>
        <v>0</v>
      </c>
      <c r="AY53" s="74">
        <f>'11_Ост_П_ППР'!AY238*'10_Экспл_ЦОД'!$D$10/4</f>
        <v>0</v>
      </c>
      <c r="AZ53" s="74">
        <f>'11_Ост_П_ППР'!AZ238*'10_Экспл_ЦОД'!$D$10/4</f>
        <v>0</v>
      </c>
      <c r="BA53" s="74">
        <f>'11_Ост_П_ППР'!BA238*'10_Экспл_ЦОД'!$D$10/4</f>
        <v>0</v>
      </c>
      <c r="BB53" s="74">
        <f>'11_Ост_П_ППР'!BB238*'10_Экспл_ЦОД'!$D$10/4</f>
        <v>0</v>
      </c>
      <c r="BC53" s="74">
        <f>'11_Ост_П_ППР'!BC238*'10_Экспл_ЦОД'!$D$10/4</f>
        <v>0</v>
      </c>
      <c r="BD53" s="74">
        <f>'11_Ост_П_ППР'!BD238*'10_Экспл_ЦОД'!$D$10/4</f>
        <v>0</v>
      </c>
      <c r="BE53" s="74">
        <f>'11_Ост_П_ППР'!BE238*'10_Экспл_ЦОД'!$D$10/4</f>
        <v>0</v>
      </c>
      <c r="BF53" s="74">
        <f>'11_Ост_П_ППР'!BF238*'10_Экспл_ЦОД'!$D$10/4</f>
        <v>0</v>
      </c>
      <c r="BG53" s="74">
        <f>'11_Ост_П_ППР'!BG238*'10_Экспл_ЦОД'!$D$10/4</f>
        <v>0</v>
      </c>
      <c r="BH53" s="74">
        <f>'11_Ост_П_ППР'!BH238*'10_Экспл_ЦОД'!$D$10/4</f>
        <v>0</v>
      </c>
    </row>
    <row r="54" spans="2:60" s="6" customFormat="1" ht="15" x14ac:dyDescent="0.25">
      <c r="B54" s="14"/>
      <c r="C54" s="15"/>
      <c r="D54" s="77">
        <f t="shared" si="52"/>
        <v>0</v>
      </c>
      <c r="E54" s="77">
        <f>E55</f>
        <v>0</v>
      </c>
      <c r="F54" s="77">
        <f t="shared" si="57"/>
        <v>0</v>
      </c>
      <c r="G54" s="77">
        <f t="shared" si="57"/>
        <v>0</v>
      </c>
      <c r="H54" s="77">
        <f t="shared" si="57"/>
        <v>0</v>
      </c>
      <c r="I54" s="77">
        <f t="shared" si="57"/>
        <v>0</v>
      </c>
      <c r="J54" s="77">
        <f t="shared" si="57"/>
        <v>0</v>
      </c>
      <c r="K54" s="77">
        <f t="shared" si="57"/>
        <v>0</v>
      </c>
      <c r="L54" s="77">
        <f t="shared" si="57"/>
        <v>0</v>
      </c>
      <c r="M54" s="77">
        <f t="shared" si="57"/>
        <v>0</v>
      </c>
      <c r="N54" s="77">
        <f t="shared" si="57"/>
        <v>0</v>
      </c>
      <c r="O54" s="77">
        <f t="shared" si="57"/>
        <v>0</v>
      </c>
      <c r="P54" s="77">
        <f t="shared" si="57"/>
        <v>0</v>
      </c>
      <c r="Q54" s="77">
        <f t="shared" si="57"/>
        <v>0</v>
      </c>
      <c r="R54" s="77">
        <f t="shared" si="57"/>
        <v>0</v>
      </c>
      <c r="S54" s="77">
        <f t="shared" si="57"/>
        <v>0</v>
      </c>
      <c r="T54" s="77">
        <f t="shared" si="57"/>
        <v>0</v>
      </c>
      <c r="U54" s="77">
        <f t="shared" si="57"/>
        <v>0</v>
      </c>
      <c r="V54" s="77">
        <f t="shared" si="57"/>
        <v>0</v>
      </c>
      <c r="W54" s="77">
        <f t="shared" si="57"/>
        <v>0</v>
      </c>
      <c r="X54" s="77">
        <f t="shared" si="57"/>
        <v>0</v>
      </c>
      <c r="Y54" s="77">
        <f t="shared" si="57"/>
        <v>0</v>
      </c>
      <c r="Z54" s="77">
        <f t="shared" si="57"/>
        <v>0</v>
      </c>
      <c r="AA54" s="77">
        <f t="shared" si="57"/>
        <v>0</v>
      </c>
      <c r="AB54" s="77">
        <f t="shared" si="57"/>
        <v>0</v>
      </c>
      <c r="AC54" s="77">
        <f t="shared" si="57"/>
        <v>0</v>
      </c>
      <c r="AD54" s="77">
        <f t="shared" si="57"/>
        <v>0</v>
      </c>
      <c r="AE54" s="77">
        <f t="shared" si="57"/>
        <v>0</v>
      </c>
      <c r="AF54" s="77">
        <f t="shared" si="57"/>
        <v>0</v>
      </c>
      <c r="AG54" s="77">
        <f t="shared" si="57"/>
        <v>0</v>
      </c>
      <c r="AH54" s="77">
        <f t="shared" ref="AH54:BH54" si="59">AH55</f>
        <v>0</v>
      </c>
      <c r="AI54" s="77">
        <f t="shared" si="59"/>
        <v>0</v>
      </c>
      <c r="AJ54" s="77">
        <f t="shared" si="59"/>
        <v>0</v>
      </c>
      <c r="AK54" s="77">
        <f t="shared" si="59"/>
        <v>0</v>
      </c>
      <c r="AL54" s="77">
        <f t="shared" si="59"/>
        <v>0</v>
      </c>
      <c r="AM54" s="77">
        <f t="shared" si="59"/>
        <v>0</v>
      </c>
      <c r="AN54" s="77">
        <f t="shared" si="59"/>
        <v>0</v>
      </c>
      <c r="AO54" s="77">
        <f t="shared" si="59"/>
        <v>0</v>
      </c>
      <c r="AP54" s="77">
        <f t="shared" si="59"/>
        <v>0</v>
      </c>
      <c r="AQ54" s="77">
        <f t="shared" si="59"/>
        <v>0</v>
      </c>
      <c r="AR54" s="77">
        <f t="shared" si="59"/>
        <v>0</v>
      </c>
      <c r="AS54" s="77">
        <f t="shared" si="59"/>
        <v>0</v>
      </c>
      <c r="AT54" s="77">
        <f t="shared" si="59"/>
        <v>0</v>
      </c>
      <c r="AU54" s="77">
        <f t="shared" si="59"/>
        <v>0</v>
      </c>
      <c r="AV54" s="77">
        <f t="shared" si="59"/>
        <v>0</v>
      </c>
      <c r="AW54" s="77">
        <f t="shared" si="59"/>
        <v>0</v>
      </c>
      <c r="AX54" s="77">
        <f t="shared" si="59"/>
        <v>0</v>
      </c>
      <c r="AY54" s="77">
        <f t="shared" si="59"/>
        <v>0</v>
      </c>
      <c r="AZ54" s="77">
        <f t="shared" si="59"/>
        <v>0</v>
      </c>
      <c r="BA54" s="77">
        <f t="shared" si="59"/>
        <v>0</v>
      </c>
      <c r="BB54" s="77">
        <f t="shared" si="59"/>
        <v>0</v>
      </c>
      <c r="BC54" s="77">
        <f t="shared" si="59"/>
        <v>0</v>
      </c>
      <c r="BD54" s="77">
        <f t="shared" si="59"/>
        <v>0</v>
      </c>
      <c r="BE54" s="77">
        <f t="shared" si="59"/>
        <v>0</v>
      </c>
      <c r="BF54" s="77">
        <f t="shared" si="59"/>
        <v>0</v>
      </c>
      <c r="BG54" s="77">
        <f t="shared" si="59"/>
        <v>0</v>
      </c>
      <c r="BH54" s="77">
        <f t="shared" si="59"/>
        <v>0</v>
      </c>
    </row>
    <row r="55" spans="2:60" s="6" customFormat="1" ht="15" x14ac:dyDescent="0.25">
      <c r="B55" s="11"/>
      <c r="C55" s="12"/>
      <c r="D55" s="81">
        <f t="shared" si="52"/>
        <v>0</v>
      </c>
      <c r="E55" s="74">
        <f>'11_Ост_П_ППР'!E238*'10_Экспл_ЦОД'!$D$11/4</f>
        <v>0</v>
      </c>
      <c r="F55" s="74">
        <f>'11_Ост_П_ППР'!F238*'10_Экспл_ЦОД'!$D$11/4</f>
        <v>0</v>
      </c>
      <c r="G55" s="74">
        <f>'11_Ост_П_ППР'!G238*'10_Экспл_ЦОД'!$D$11/4</f>
        <v>0</v>
      </c>
      <c r="H55" s="74">
        <f>'11_Ост_П_ППР'!H238*'10_Экспл_ЦОД'!$D$11/4</f>
        <v>0</v>
      </c>
      <c r="I55" s="74">
        <f>'11_Ост_П_ППР'!I238*'10_Экспл_ЦОД'!$D$11/4</f>
        <v>0</v>
      </c>
      <c r="J55" s="74">
        <f>'11_Ост_П_ППР'!J238*'10_Экспл_ЦОД'!$D$11/4</f>
        <v>0</v>
      </c>
      <c r="K55" s="74">
        <f>'11_Ост_П_ППР'!K238*'10_Экспл_ЦОД'!$D$11/4</f>
        <v>0</v>
      </c>
      <c r="L55" s="74">
        <f>'11_Ост_П_ППР'!L238*'10_Экспл_ЦОД'!$D$11/4</f>
        <v>0</v>
      </c>
      <c r="M55" s="74">
        <f>'11_Ост_П_ППР'!M238*'10_Экспл_ЦОД'!$D$11/4</f>
        <v>0</v>
      </c>
      <c r="N55" s="74">
        <f>'11_Ост_П_ППР'!N238*'10_Экспл_ЦОД'!$D$11/4</f>
        <v>0</v>
      </c>
      <c r="O55" s="74">
        <f>'11_Ост_П_ППР'!O238*'10_Экспл_ЦОД'!$D$11/4</f>
        <v>0</v>
      </c>
      <c r="P55" s="74">
        <f>'11_Ост_П_ППР'!P238*'10_Экспл_ЦОД'!$D$11/4</f>
        <v>0</v>
      </c>
      <c r="Q55" s="74">
        <f>'11_Ост_П_ППР'!Q238*'10_Экспл_ЦОД'!$D$11/4</f>
        <v>0</v>
      </c>
      <c r="R55" s="74">
        <f>'11_Ост_П_ППР'!R238*'10_Экспл_ЦОД'!$D$11/4</f>
        <v>0</v>
      </c>
      <c r="S55" s="74">
        <f>'11_Ост_П_ППР'!S238*'10_Экспл_ЦОД'!$D$11/4</f>
        <v>0</v>
      </c>
      <c r="T55" s="74">
        <f>'11_Ост_П_ППР'!T238*'10_Экспл_ЦОД'!$D$11/4</f>
        <v>0</v>
      </c>
      <c r="U55" s="74">
        <f>'11_Ост_П_ППР'!U238*'10_Экспл_ЦОД'!$D$11/4</f>
        <v>0</v>
      </c>
      <c r="V55" s="74">
        <f>'11_Ост_П_ППР'!V238*'10_Экспл_ЦОД'!$D$11/4</f>
        <v>0</v>
      </c>
      <c r="W55" s="74">
        <f>'11_Ост_П_ППР'!W238*'10_Экспл_ЦОД'!$D$11/4</f>
        <v>0</v>
      </c>
      <c r="X55" s="74">
        <f>'11_Ост_П_ППР'!X238*'10_Экспл_ЦОД'!$D$11/4</f>
        <v>0</v>
      </c>
      <c r="Y55" s="74">
        <f>'11_Ост_П_ППР'!Y238*'10_Экспл_ЦОД'!$D$11/4</f>
        <v>0</v>
      </c>
      <c r="Z55" s="74">
        <f>'11_Ост_П_ППР'!Z238*'10_Экспл_ЦОД'!$D$11/4</f>
        <v>0</v>
      </c>
      <c r="AA55" s="74">
        <f>'11_Ост_П_ППР'!AA238*'10_Экспл_ЦОД'!$D$11/4</f>
        <v>0</v>
      </c>
      <c r="AB55" s="74">
        <f>'11_Ост_П_ППР'!AB238*'10_Экспл_ЦОД'!$D$11/4</f>
        <v>0</v>
      </c>
      <c r="AC55" s="74">
        <f>'11_Ост_П_ППР'!AC238*'10_Экспл_ЦОД'!$D$11/4</f>
        <v>0</v>
      </c>
      <c r="AD55" s="74">
        <f>'11_Ост_П_ППР'!AD238*'10_Экспл_ЦОД'!$D$11/4</f>
        <v>0</v>
      </c>
      <c r="AE55" s="74">
        <f>'11_Ост_П_ППР'!AE238*'10_Экспл_ЦОД'!$D$11/4</f>
        <v>0</v>
      </c>
      <c r="AF55" s="74">
        <f>'11_Ост_П_ППР'!AF238*'10_Экспл_ЦОД'!$D$11/4</f>
        <v>0</v>
      </c>
      <c r="AG55" s="74">
        <f>'11_Ост_П_ППР'!AG238*'10_Экспл_ЦОД'!$D$11/4</f>
        <v>0</v>
      </c>
      <c r="AH55" s="74">
        <f>'11_Ост_П_ППР'!AH238*'10_Экспл_ЦОД'!$D$11/4</f>
        <v>0</v>
      </c>
      <c r="AI55" s="74">
        <f>'11_Ост_П_ППР'!AI238*'10_Экспл_ЦОД'!$D$11/4</f>
        <v>0</v>
      </c>
      <c r="AJ55" s="74">
        <f>'11_Ост_П_ППР'!AJ238*'10_Экспл_ЦОД'!$D$11/4</f>
        <v>0</v>
      </c>
      <c r="AK55" s="74">
        <f>'11_Ост_П_ППР'!AK238*'10_Экспл_ЦОД'!$D$11/4</f>
        <v>0</v>
      </c>
      <c r="AL55" s="74">
        <f>'11_Ост_П_ППР'!AL238*'10_Экспл_ЦОД'!$D$11/4</f>
        <v>0</v>
      </c>
      <c r="AM55" s="74">
        <f>'11_Ост_П_ППР'!AM238*'10_Экспл_ЦОД'!$D$11/4</f>
        <v>0</v>
      </c>
      <c r="AN55" s="74">
        <f>'11_Ост_П_ППР'!AN238*'10_Экспл_ЦОД'!$D$11/4</f>
        <v>0</v>
      </c>
      <c r="AO55" s="74">
        <f>'11_Ост_П_ППР'!AO238*'10_Экспл_ЦОД'!$D$11/4</f>
        <v>0</v>
      </c>
      <c r="AP55" s="74">
        <f>'11_Ост_П_ППР'!AP238*'10_Экспл_ЦОД'!$D$11/4</f>
        <v>0</v>
      </c>
      <c r="AQ55" s="74">
        <f>'11_Ост_П_ППР'!AQ238*'10_Экспл_ЦОД'!$D$11/4</f>
        <v>0</v>
      </c>
      <c r="AR55" s="74">
        <f>'11_Ост_П_ППР'!AR238*'10_Экспл_ЦОД'!$D$11/4</f>
        <v>0</v>
      </c>
      <c r="AS55" s="74">
        <f>'11_Ост_П_ППР'!AS238*'10_Экспл_ЦОД'!$D$11/4</f>
        <v>0</v>
      </c>
      <c r="AT55" s="74">
        <f>'11_Ост_П_ППР'!AT238*'10_Экспл_ЦОД'!$D$11/4</f>
        <v>0</v>
      </c>
      <c r="AU55" s="74">
        <f>'11_Ост_П_ППР'!AU238*'10_Экспл_ЦОД'!$D$11/4</f>
        <v>0</v>
      </c>
      <c r="AV55" s="74">
        <f>'11_Ост_П_ППР'!AV238*'10_Экспл_ЦОД'!$D$11/4</f>
        <v>0</v>
      </c>
      <c r="AW55" s="74">
        <f>'11_Ост_П_ППР'!AW238*'10_Экспл_ЦОД'!$D$11/4</f>
        <v>0</v>
      </c>
      <c r="AX55" s="74">
        <f>'11_Ост_П_ППР'!AX238*'10_Экспл_ЦОД'!$D$11/4</f>
        <v>0</v>
      </c>
      <c r="AY55" s="74">
        <f>'11_Ост_П_ППР'!AY238*'10_Экспл_ЦОД'!$D$11/4</f>
        <v>0</v>
      </c>
      <c r="AZ55" s="74">
        <f>'11_Ост_П_ППР'!AZ238*'10_Экспл_ЦОД'!$D$11/4</f>
        <v>0</v>
      </c>
      <c r="BA55" s="74">
        <f>'11_Ост_П_ППР'!BA238*'10_Экспл_ЦОД'!$D$11/4</f>
        <v>0</v>
      </c>
      <c r="BB55" s="74">
        <f>'11_Ост_П_ППР'!BB238*'10_Экспл_ЦОД'!$D$11/4</f>
        <v>0</v>
      </c>
      <c r="BC55" s="74">
        <f>'11_Ост_П_ППР'!BC238*'10_Экспл_ЦОД'!$D$11/4</f>
        <v>0</v>
      </c>
      <c r="BD55" s="74">
        <f>'11_Ост_П_ППР'!BD238*'10_Экспл_ЦОД'!$D$11/4</f>
        <v>0</v>
      </c>
      <c r="BE55" s="74">
        <f>'11_Ост_П_ППР'!BE238*'10_Экспл_ЦОД'!$D$11/4</f>
        <v>0</v>
      </c>
      <c r="BF55" s="74">
        <f>'11_Ост_П_ППР'!BF238*'10_Экспл_ЦОД'!$D$11/4</f>
        <v>0</v>
      </c>
      <c r="BG55" s="74">
        <f>'11_Ост_П_ППР'!BG238*'10_Экспл_ЦОД'!$D$11/4</f>
        <v>0</v>
      </c>
      <c r="BH55" s="74">
        <f>'11_Ост_П_ППР'!BH238*'10_Экспл_ЦОД'!$D$11/4</f>
        <v>0</v>
      </c>
    </row>
    <row r="56" spans="2:60" s="6" customFormat="1" x14ac:dyDescent="0.2"/>
  </sheetData>
  <mergeCells count="22">
    <mergeCell ref="BA39:BD39"/>
    <mergeCell ref="AG39:AJ39"/>
    <mergeCell ref="AK39:AN39"/>
    <mergeCell ref="AO39:AR39"/>
    <mergeCell ref="AS39:AV39"/>
    <mergeCell ref="AW39:AZ39"/>
    <mergeCell ref="B17:B19"/>
    <mergeCell ref="C17:C19"/>
    <mergeCell ref="D17:D18"/>
    <mergeCell ref="E17:R17"/>
    <mergeCell ref="B38:B41"/>
    <mergeCell ref="C38:C41"/>
    <mergeCell ref="D38:D40"/>
    <mergeCell ref="E38:BH38"/>
    <mergeCell ref="E39:H39"/>
    <mergeCell ref="I39:L39"/>
    <mergeCell ref="BE39:BH39"/>
    <mergeCell ref="M39:P39"/>
    <mergeCell ref="Q39:T39"/>
    <mergeCell ref="U39:X39"/>
    <mergeCell ref="Y39:AB39"/>
    <mergeCell ref="AC39:AF3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4:BH92"/>
  <sheetViews>
    <sheetView topLeftCell="A7" zoomScale="80" zoomScaleNormal="80" workbookViewId="0">
      <selection activeCell="D62" sqref="D62"/>
    </sheetView>
  </sheetViews>
  <sheetFormatPr defaultColWidth="9.140625" defaultRowHeight="12.75" x14ac:dyDescent="0.2"/>
  <cols>
    <col min="1" max="1" width="7.140625" style="1" customWidth="1"/>
    <col min="2" max="2" width="9.7109375" style="1" customWidth="1"/>
    <col min="3" max="3" width="63.42578125" style="397" customWidth="1"/>
    <col min="4" max="4" width="21.5703125" style="1" customWidth="1"/>
    <col min="5" max="5" width="19" style="1" customWidth="1"/>
    <col min="6" max="6" width="19.85546875" style="1" customWidth="1"/>
    <col min="7" max="36" width="19.42578125" style="1" customWidth="1"/>
    <col min="37" max="48" width="15" style="1" customWidth="1"/>
    <col min="49" max="60" width="15" style="1" hidden="1" customWidth="1"/>
    <col min="61" max="16384" width="9.140625" style="1"/>
  </cols>
  <sheetData>
    <row r="4" spans="2:5" ht="20.25" x14ac:dyDescent="0.3">
      <c r="B4" s="2" t="s">
        <v>497</v>
      </c>
    </row>
    <row r="6" spans="2:5" s="6" customFormat="1" ht="15" x14ac:dyDescent="0.25">
      <c r="B6" s="5" t="s">
        <v>496</v>
      </c>
      <c r="C6" s="398"/>
    </row>
    <row r="7" spans="2:5" s="6" customFormat="1" ht="14.25" x14ac:dyDescent="0.2">
      <c r="C7" s="398"/>
    </row>
    <row r="8" spans="2:5" s="6" customFormat="1" ht="30" x14ac:dyDescent="0.2">
      <c r="B8" s="130" t="s">
        <v>11</v>
      </c>
      <c r="C8" s="395" t="s">
        <v>85</v>
      </c>
      <c r="D8" s="130" t="s">
        <v>98</v>
      </c>
      <c r="E8" s="130" t="s">
        <v>144</v>
      </c>
    </row>
    <row r="9" spans="2:5" s="6" customFormat="1" ht="42.75" x14ac:dyDescent="0.2">
      <c r="B9" s="8" t="s">
        <v>87</v>
      </c>
      <c r="C9" s="52" t="s">
        <v>494</v>
      </c>
      <c r="D9" s="10" t="s">
        <v>495</v>
      </c>
      <c r="E9" s="102">
        <v>100</v>
      </c>
    </row>
    <row r="10" spans="2:5" s="6" customFormat="1" ht="29.25" hidden="1" customHeight="1" x14ac:dyDescent="0.2">
      <c r="B10" s="8"/>
      <c r="C10" s="52"/>
      <c r="D10" s="10"/>
      <c r="E10" s="102">
        <v>0</v>
      </c>
    </row>
    <row r="11" spans="2:5" s="6" customFormat="1" ht="14.25" hidden="1" x14ac:dyDescent="0.2">
      <c r="B11" s="8"/>
      <c r="C11" s="52"/>
      <c r="D11" s="10"/>
      <c r="E11" s="102">
        <v>0</v>
      </c>
    </row>
    <row r="12" spans="2:5" s="6" customFormat="1" ht="17.25" hidden="1" customHeight="1" x14ac:dyDescent="0.2">
      <c r="B12" s="8"/>
      <c r="C12" s="52"/>
      <c r="D12" s="10"/>
      <c r="E12" s="102"/>
    </row>
    <row r="13" spans="2:5" s="6" customFormat="1" ht="28.5" hidden="1" customHeight="1" x14ac:dyDescent="0.2">
      <c r="B13" s="8"/>
      <c r="C13" s="52"/>
      <c r="D13" s="10"/>
      <c r="E13" s="102">
        <v>0</v>
      </c>
    </row>
    <row r="14" spans="2:5" s="6" customFormat="1" ht="28.5" x14ac:dyDescent="0.2">
      <c r="B14" s="8" t="s">
        <v>88</v>
      </c>
      <c r="C14" s="52" t="s">
        <v>493</v>
      </c>
      <c r="D14" s="10" t="s">
        <v>116</v>
      </c>
      <c r="E14" s="102">
        <f>4*3</f>
        <v>12</v>
      </c>
    </row>
    <row r="15" spans="2:5" s="6" customFormat="1" ht="14.25" customHeight="1" x14ac:dyDescent="0.2">
      <c r="B15" s="8"/>
      <c r="C15" s="52"/>
      <c r="D15" s="10"/>
      <c r="E15" s="102"/>
    </row>
    <row r="16" spans="2:5" s="6" customFormat="1" ht="14.25" x14ac:dyDescent="0.2">
      <c r="B16" s="8"/>
      <c r="C16" s="52"/>
      <c r="D16" s="10"/>
      <c r="E16" s="102"/>
    </row>
    <row r="17" spans="2:18" s="6" customFormat="1" ht="14.25" x14ac:dyDescent="0.2">
      <c r="B17" s="8"/>
      <c r="C17" s="52"/>
      <c r="D17" s="10"/>
      <c r="E17" s="102"/>
    </row>
    <row r="18" spans="2:18" s="6" customFormat="1" ht="14.25" x14ac:dyDescent="0.2">
      <c r="B18" s="8"/>
      <c r="C18" s="52"/>
      <c r="D18" s="10"/>
      <c r="E18" s="102"/>
    </row>
    <row r="19" spans="2:18" s="6" customFormat="1" ht="14.25" x14ac:dyDescent="0.2">
      <c r="B19" s="8"/>
      <c r="C19" s="52"/>
      <c r="D19" s="10"/>
      <c r="E19" s="102"/>
    </row>
    <row r="20" spans="2:18" s="6" customFormat="1" ht="14.25" x14ac:dyDescent="0.2">
      <c r="B20" s="55"/>
      <c r="C20" s="56"/>
      <c r="D20" s="57"/>
    </row>
    <row r="21" spans="2:18" s="6" customFormat="1" ht="14.25" x14ac:dyDescent="0.2">
      <c r="B21" s="55"/>
      <c r="C21" s="56"/>
      <c r="D21" s="57"/>
    </row>
    <row r="22" spans="2:18" s="6" customFormat="1" ht="15" x14ac:dyDescent="0.25">
      <c r="B22" s="5" t="s">
        <v>498</v>
      </c>
      <c r="C22" s="398"/>
    </row>
    <row r="23" spans="2:18" s="6" customFormat="1" ht="14.25" x14ac:dyDescent="0.2">
      <c r="C23" s="398"/>
    </row>
    <row r="24" spans="2:18" s="6" customFormat="1" ht="15" x14ac:dyDescent="0.25">
      <c r="B24" s="5" t="s">
        <v>141</v>
      </c>
      <c r="C24" s="398"/>
    </row>
    <row r="25" spans="2:18" s="6" customFormat="1" ht="14.25" x14ac:dyDescent="0.2">
      <c r="C25" s="398"/>
    </row>
    <row r="26" spans="2:18" s="6" customFormat="1" ht="24" customHeight="1" x14ac:dyDescent="0.2">
      <c r="B26" s="480" t="s">
        <v>11</v>
      </c>
      <c r="C26" s="480" t="s">
        <v>93</v>
      </c>
      <c r="D26" s="480" t="s">
        <v>83</v>
      </c>
      <c r="E26" s="481" t="s">
        <v>14</v>
      </c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</row>
    <row r="27" spans="2:18" s="6" customFormat="1" ht="22.5" customHeight="1" x14ac:dyDescent="0.2">
      <c r="B27" s="480"/>
      <c r="C27" s="480"/>
      <c r="D27" s="480"/>
      <c r="E27" s="130">
        <f>'11_Ост_П_ППР'!F67</f>
        <v>2018</v>
      </c>
      <c r="F27" s="131">
        <f>'11_Ост_П_ППР'!G67</f>
        <v>2019</v>
      </c>
      <c r="G27" s="131">
        <f>'11_Ост_П_ППР'!H67</f>
        <v>2020</v>
      </c>
      <c r="H27" s="131">
        <f>'11_Ост_П_ППР'!I67</f>
        <v>2021</v>
      </c>
      <c r="I27" s="131">
        <f>'11_Ост_П_ППР'!J67</f>
        <v>2022</v>
      </c>
      <c r="J27" s="131">
        <f>'11_Ост_П_ППР'!K67</f>
        <v>2023</v>
      </c>
      <c r="K27" s="131">
        <f>'11_Ост_П_ППР'!L67</f>
        <v>2024</v>
      </c>
      <c r="L27" s="131">
        <f>'11_Ост_П_ППР'!M67</f>
        <v>2025</v>
      </c>
      <c r="M27" s="131">
        <f>'11_Ост_П_ППР'!N67</f>
        <v>2026</v>
      </c>
      <c r="N27" s="131">
        <f>'11_Ост_П_ППР'!O67</f>
        <v>2027</v>
      </c>
      <c r="O27" s="131">
        <f>'11_Ост_П_ППР'!P67</f>
        <v>2028</v>
      </c>
      <c r="P27" s="131" t="str">
        <f>'11_Ост_П_ППР'!Q67</f>
        <v>-</v>
      </c>
      <c r="Q27" s="131" t="str">
        <f>'11_Ост_П_ППР'!R67</f>
        <v>-</v>
      </c>
      <c r="R27" s="131" t="str">
        <f>'11_Ост_П_ППР'!S67</f>
        <v>-</v>
      </c>
    </row>
    <row r="28" spans="2:18" s="6" customFormat="1" ht="15" x14ac:dyDescent="0.2">
      <c r="B28" s="480"/>
      <c r="C28" s="480"/>
      <c r="D28" s="130" t="s">
        <v>492</v>
      </c>
      <c r="E28" s="130" t="s">
        <v>60</v>
      </c>
      <c r="F28" s="130" t="s">
        <v>60</v>
      </c>
      <c r="G28" s="130" t="s">
        <v>60</v>
      </c>
      <c r="H28" s="130" t="s">
        <v>60</v>
      </c>
      <c r="I28" s="130" t="s">
        <v>60</v>
      </c>
      <c r="J28" s="130" t="s">
        <v>60</v>
      </c>
      <c r="K28" s="130" t="s">
        <v>60</v>
      </c>
      <c r="L28" s="130" t="s">
        <v>60</v>
      </c>
      <c r="M28" s="130" t="s">
        <v>60</v>
      </c>
      <c r="N28" s="130" t="s">
        <v>60</v>
      </c>
      <c r="O28" s="130" t="s">
        <v>60</v>
      </c>
      <c r="P28" s="130" t="s">
        <v>60</v>
      </c>
      <c r="Q28" s="130" t="s">
        <v>60</v>
      </c>
      <c r="R28" s="130" t="s">
        <v>60</v>
      </c>
    </row>
    <row r="29" spans="2:18" s="6" customFormat="1" ht="15" x14ac:dyDescent="0.25">
      <c r="B29" s="48" t="s">
        <v>47</v>
      </c>
      <c r="C29" s="399" t="s">
        <v>499</v>
      </c>
      <c r="D29" s="77">
        <f>SUM(E29:R29)</f>
        <v>4540800</v>
      </c>
      <c r="E29" s="77">
        <f>E30</f>
        <v>163200</v>
      </c>
      <c r="F29" s="77">
        <f t="shared" ref="F29:R29" si="0">F30</f>
        <v>460800</v>
      </c>
      <c r="G29" s="77">
        <f t="shared" si="0"/>
        <v>460800</v>
      </c>
      <c r="H29" s="77">
        <f t="shared" si="0"/>
        <v>460800</v>
      </c>
      <c r="I29" s="77">
        <f t="shared" si="0"/>
        <v>460800</v>
      </c>
      <c r="J29" s="77">
        <f t="shared" si="0"/>
        <v>460800</v>
      </c>
      <c r="K29" s="77">
        <f t="shared" si="0"/>
        <v>460800</v>
      </c>
      <c r="L29" s="77">
        <f t="shared" si="0"/>
        <v>460800</v>
      </c>
      <c r="M29" s="77">
        <f t="shared" si="0"/>
        <v>460800</v>
      </c>
      <c r="N29" s="77">
        <f t="shared" si="0"/>
        <v>460800</v>
      </c>
      <c r="O29" s="77">
        <f t="shared" si="0"/>
        <v>230400</v>
      </c>
      <c r="P29" s="77">
        <f t="shared" si="0"/>
        <v>0</v>
      </c>
      <c r="Q29" s="77">
        <f t="shared" si="0"/>
        <v>0</v>
      </c>
      <c r="R29" s="77">
        <f t="shared" si="0"/>
        <v>0</v>
      </c>
    </row>
    <row r="30" spans="2:18" s="6" customFormat="1" ht="15" x14ac:dyDescent="0.25">
      <c r="B30" s="53" t="s">
        <v>48</v>
      </c>
      <c r="C30" s="396" t="s">
        <v>499</v>
      </c>
      <c r="D30" s="81">
        <f t="shared" ref="D30:D54" si="1">SUM(E30:R30)</f>
        <v>4540800</v>
      </c>
      <c r="E30" s="74">
        <f t="shared" ref="E30:R30" si="2">SUM(E31:E32)</f>
        <v>163200</v>
      </c>
      <c r="F30" s="74">
        <f>SUM(F31:F32)</f>
        <v>460800</v>
      </c>
      <c r="G30" s="74">
        <f t="shared" si="2"/>
        <v>460800</v>
      </c>
      <c r="H30" s="74">
        <f t="shared" si="2"/>
        <v>460800</v>
      </c>
      <c r="I30" s="74">
        <f t="shared" si="2"/>
        <v>460800</v>
      </c>
      <c r="J30" s="74">
        <f t="shared" si="2"/>
        <v>460800</v>
      </c>
      <c r="K30" s="74">
        <f t="shared" si="2"/>
        <v>460800</v>
      </c>
      <c r="L30" s="74">
        <f t="shared" si="2"/>
        <v>460800</v>
      </c>
      <c r="M30" s="74">
        <f t="shared" si="2"/>
        <v>460800</v>
      </c>
      <c r="N30" s="74">
        <f t="shared" si="2"/>
        <v>460800</v>
      </c>
      <c r="O30" s="74">
        <f t="shared" si="2"/>
        <v>230400</v>
      </c>
      <c r="P30" s="74">
        <f t="shared" si="2"/>
        <v>0</v>
      </c>
      <c r="Q30" s="74">
        <f t="shared" si="2"/>
        <v>0</v>
      </c>
      <c r="R30" s="74">
        <f t="shared" si="2"/>
        <v>0</v>
      </c>
    </row>
    <row r="31" spans="2:18" s="6" customFormat="1" ht="42.75" x14ac:dyDescent="0.2">
      <c r="B31" s="49" t="s">
        <v>49</v>
      </c>
      <c r="C31" s="400" t="str">
        <f>C9</f>
        <v>Расходы на оплату по договору с транспортной компанией по предоставлению транспортного средства с экипажем, за ед. ТС на ед. ОП (остановочный пункт)</v>
      </c>
      <c r="D31" s="74">
        <f t="shared" si="1"/>
        <v>4540800</v>
      </c>
      <c r="E31" s="74">
        <f>SUM(E65:H65)</f>
        <v>163200</v>
      </c>
      <c r="F31" s="74">
        <f>SUM(I65:L65)</f>
        <v>460800</v>
      </c>
      <c r="G31" s="74">
        <f>SUM(M65:P65)</f>
        <v>460800</v>
      </c>
      <c r="H31" s="74">
        <f>SUM(Q65:T65)</f>
        <v>460800</v>
      </c>
      <c r="I31" s="74">
        <f>SUM(U65:X65)</f>
        <v>460800</v>
      </c>
      <c r="J31" s="74">
        <f>SUM(Y65:AB65)</f>
        <v>460800</v>
      </c>
      <c r="K31" s="74">
        <f>SUM(AC65:AF65)</f>
        <v>460800</v>
      </c>
      <c r="L31" s="74">
        <f>SUM(AG65:AJ65)</f>
        <v>460800</v>
      </c>
      <c r="M31" s="74">
        <f>SUM(AK65:AN65)</f>
        <v>460800</v>
      </c>
      <c r="N31" s="74">
        <f>SUM(AO65:AR65)</f>
        <v>460800</v>
      </c>
      <c r="O31" s="74">
        <f>SUM(AS65:AV65)</f>
        <v>230400</v>
      </c>
      <c r="P31" s="74">
        <f>SUM(AW65:AZ65)</f>
        <v>0</v>
      </c>
      <c r="Q31" s="74">
        <f>SUM(BA65:BD65)</f>
        <v>0</v>
      </c>
      <c r="R31" s="74">
        <f>SUM(BE65:BH65)</f>
        <v>0</v>
      </c>
    </row>
    <row r="32" spans="2:18" s="6" customFormat="1" ht="14.25" hidden="1" x14ac:dyDescent="0.2">
      <c r="B32" s="121"/>
      <c r="C32" s="400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 s="6" customFormat="1" ht="15" hidden="1" x14ac:dyDescent="0.25">
      <c r="B33" s="48"/>
      <c r="C33" s="399"/>
      <c r="D33" s="77">
        <f t="shared" si="1"/>
        <v>0</v>
      </c>
      <c r="E33" s="77">
        <f>E34</f>
        <v>0</v>
      </c>
      <c r="F33" s="77">
        <f t="shared" ref="F33:R33" si="3">F34</f>
        <v>0</v>
      </c>
      <c r="G33" s="77">
        <f t="shared" si="3"/>
        <v>0</v>
      </c>
      <c r="H33" s="77">
        <f t="shared" si="3"/>
        <v>0</v>
      </c>
      <c r="I33" s="77">
        <f t="shared" si="3"/>
        <v>0</v>
      </c>
      <c r="J33" s="77">
        <f t="shared" si="3"/>
        <v>0</v>
      </c>
      <c r="K33" s="77">
        <f t="shared" si="3"/>
        <v>0</v>
      </c>
      <c r="L33" s="77">
        <f t="shared" si="3"/>
        <v>0</v>
      </c>
      <c r="M33" s="77">
        <f t="shared" si="3"/>
        <v>0</v>
      </c>
      <c r="N33" s="77">
        <f t="shared" si="3"/>
        <v>0</v>
      </c>
      <c r="O33" s="77">
        <f t="shared" si="3"/>
        <v>0</v>
      </c>
      <c r="P33" s="77">
        <f t="shared" si="3"/>
        <v>0</v>
      </c>
      <c r="Q33" s="77">
        <f t="shared" si="3"/>
        <v>0</v>
      </c>
      <c r="R33" s="77">
        <f t="shared" si="3"/>
        <v>0</v>
      </c>
    </row>
    <row r="34" spans="2:18" s="6" customFormat="1" ht="15" hidden="1" x14ac:dyDescent="0.25">
      <c r="B34" s="53"/>
      <c r="C34" s="396"/>
      <c r="D34" s="81">
        <f t="shared" si="1"/>
        <v>0</v>
      </c>
      <c r="E34" s="74">
        <f>SUM(E35:E36)</f>
        <v>0</v>
      </c>
      <c r="F34" s="74">
        <f t="shared" ref="F34:R34" si="4">SUM(F35:F36)</f>
        <v>0</v>
      </c>
      <c r="G34" s="74">
        <f t="shared" si="4"/>
        <v>0</v>
      </c>
      <c r="H34" s="74">
        <f t="shared" si="4"/>
        <v>0</v>
      </c>
      <c r="I34" s="74">
        <f t="shared" si="4"/>
        <v>0</v>
      </c>
      <c r="J34" s="74">
        <f t="shared" si="4"/>
        <v>0</v>
      </c>
      <c r="K34" s="74">
        <f t="shared" si="4"/>
        <v>0</v>
      </c>
      <c r="L34" s="74">
        <f t="shared" si="4"/>
        <v>0</v>
      </c>
      <c r="M34" s="74">
        <f t="shared" si="4"/>
        <v>0</v>
      </c>
      <c r="N34" s="74">
        <f t="shared" si="4"/>
        <v>0</v>
      </c>
      <c r="O34" s="74">
        <f t="shared" si="4"/>
        <v>0</v>
      </c>
      <c r="P34" s="74">
        <f t="shared" si="4"/>
        <v>0</v>
      </c>
      <c r="Q34" s="74">
        <f t="shared" si="4"/>
        <v>0</v>
      </c>
      <c r="R34" s="74">
        <f t="shared" si="4"/>
        <v>0</v>
      </c>
    </row>
    <row r="35" spans="2:18" s="6" customFormat="1" ht="14.25" hidden="1" x14ac:dyDescent="0.2">
      <c r="B35" s="49"/>
      <c r="C35" s="400"/>
      <c r="D35" s="74">
        <f t="shared" si="1"/>
        <v>0</v>
      </c>
      <c r="E35" s="74">
        <f>SUM(E69:H69)</f>
        <v>0</v>
      </c>
      <c r="F35" s="74">
        <f>SUM(I69:L69)</f>
        <v>0</v>
      </c>
      <c r="G35" s="74">
        <f>SUM(M69:P69)</f>
        <v>0</v>
      </c>
      <c r="H35" s="74">
        <f>SUM(Q69:T69)</f>
        <v>0</v>
      </c>
      <c r="I35" s="74">
        <f>SUM(U69:X69)</f>
        <v>0</v>
      </c>
      <c r="J35" s="74">
        <f>SUM(Y69:AB69)</f>
        <v>0</v>
      </c>
      <c r="K35" s="74">
        <f>SUM(AC69:AF69)</f>
        <v>0</v>
      </c>
      <c r="L35" s="74">
        <f t="shared" ref="L35:L36" si="5">SUM(AG69:AJ69)</f>
        <v>0</v>
      </c>
      <c r="M35" s="74">
        <f t="shared" ref="M35:M36" si="6">SUM(AK69:AN69)</f>
        <v>0</v>
      </c>
      <c r="N35" s="74">
        <f t="shared" ref="N35:N36" si="7">SUM(AO69:AR69)</f>
        <v>0</v>
      </c>
      <c r="O35" s="74">
        <f t="shared" ref="O35:O36" si="8">SUM(AS69:AV69)</f>
        <v>0</v>
      </c>
      <c r="P35" s="74">
        <f t="shared" ref="P35:P36" si="9">SUM(AW69:AZ69)</f>
        <v>0</v>
      </c>
      <c r="Q35" s="74">
        <f t="shared" ref="Q35:Q36" si="10">SUM(BA69:BD69)</f>
        <v>0</v>
      </c>
      <c r="R35" s="74">
        <f t="shared" ref="R35:R36" si="11">SUM(BE69:BH69)</f>
        <v>0</v>
      </c>
    </row>
    <row r="36" spans="2:18" s="6" customFormat="1" ht="14.25" hidden="1" x14ac:dyDescent="0.2">
      <c r="B36" s="49"/>
      <c r="C36" s="400"/>
      <c r="D36" s="74">
        <f t="shared" si="1"/>
        <v>0</v>
      </c>
      <c r="E36" s="74">
        <f t="shared" ref="E36" si="12">SUM(E70:H70)</f>
        <v>0</v>
      </c>
      <c r="F36" s="74">
        <f t="shared" ref="F36" si="13">SUM(I70:L70)</f>
        <v>0</v>
      </c>
      <c r="G36" s="74">
        <f t="shared" ref="G36" si="14">SUM(M70:P70)</f>
        <v>0</v>
      </c>
      <c r="H36" s="74">
        <f t="shared" ref="H36" si="15">SUM(Q70:T70)</f>
        <v>0</v>
      </c>
      <c r="I36" s="74">
        <f t="shared" ref="I36" si="16">SUM(U70:X70)</f>
        <v>0</v>
      </c>
      <c r="J36" s="74">
        <f t="shared" ref="J36" si="17">SUM(Y70:AB70)</f>
        <v>0</v>
      </c>
      <c r="K36" s="74">
        <f t="shared" ref="K36" si="18">SUM(AC70:AF70)</f>
        <v>0</v>
      </c>
      <c r="L36" s="74">
        <f t="shared" si="5"/>
        <v>0</v>
      </c>
      <c r="M36" s="74">
        <f t="shared" si="6"/>
        <v>0</v>
      </c>
      <c r="N36" s="74">
        <f t="shared" si="7"/>
        <v>0</v>
      </c>
      <c r="O36" s="74">
        <f t="shared" si="8"/>
        <v>0</v>
      </c>
      <c r="P36" s="74">
        <f t="shared" si="9"/>
        <v>0</v>
      </c>
      <c r="Q36" s="74">
        <f t="shared" si="10"/>
        <v>0</v>
      </c>
      <c r="R36" s="74">
        <f t="shared" si="11"/>
        <v>0</v>
      </c>
    </row>
    <row r="37" spans="2:18" s="86" customFormat="1" ht="15" hidden="1" x14ac:dyDescent="0.25">
      <c r="B37" s="402"/>
      <c r="C37" s="403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</row>
    <row r="38" spans="2:18" s="86" customFormat="1" ht="15" hidden="1" x14ac:dyDescent="0.25">
      <c r="B38" s="404"/>
      <c r="C38" s="403"/>
      <c r="D38" s="211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2:18" s="86" customFormat="1" ht="14.25" hidden="1" x14ac:dyDescent="0.2">
      <c r="B39" s="405"/>
      <c r="C39" s="40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2:18" s="6" customFormat="1" ht="15" hidden="1" x14ac:dyDescent="0.25">
      <c r="B40" s="48"/>
      <c r="C40" s="399"/>
      <c r="D40" s="77">
        <f t="shared" si="1"/>
        <v>0</v>
      </c>
      <c r="E40" s="77">
        <f>E41</f>
        <v>0</v>
      </c>
      <c r="F40" s="77">
        <f t="shared" ref="F40:R40" si="19">F41</f>
        <v>0</v>
      </c>
      <c r="G40" s="77">
        <f t="shared" si="19"/>
        <v>0</v>
      </c>
      <c r="H40" s="77">
        <f t="shared" si="19"/>
        <v>0</v>
      </c>
      <c r="I40" s="77">
        <f t="shared" si="19"/>
        <v>0</v>
      </c>
      <c r="J40" s="77">
        <f t="shared" si="19"/>
        <v>0</v>
      </c>
      <c r="K40" s="77">
        <f t="shared" si="19"/>
        <v>0</v>
      </c>
      <c r="L40" s="77">
        <f t="shared" si="19"/>
        <v>0</v>
      </c>
      <c r="M40" s="77">
        <f t="shared" si="19"/>
        <v>0</v>
      </c>
      <c r="N40" s="77">
        <f t="shared" si="19"/>
        <v>0</v>
      </c>
      <c r="O40" s="77">
        <f t="shared" si="19"/>
        <v>0</v>
      </c>
      <c r="P40" s="77">
        <f t="shared" si="19"/>
        <v>0</v>
      </c>
      <c r="Q40" s="77">
        <f t="shared" si="19"/>
        <v>0</v>
      </c>
      <c r="R40" s="77">
        <f t="shared" si="19"/>
        <v>0</v>
      </c>
    </row>
    <row r="41" spans="2:18" s="6" customFormat="1" ht="15" hidden="1" x14ac:dyDescent="0.25">
      <c r="B41" s="53"/>
      <c r="C41" s="396"/>
      <c r="D41" s="81">
        <f t="shared" si="1"/>
        <v>0</v>
      </c>
      <c r="E41" s="74">
        <f>SUM(E42)</f>
        <v>0</v>
      </c>
      <c r="F41" s="74">
        <f>SUM(F42)</f>
        <v>0</v>
      </c>
      <c r="G41" s="74">
        <f t="shared" ref="G41:R41" si="20">SUM(G42)</f>
        <v>0</v>
      </c>
      <c r="H41" s="74">
        <f t="shared" si="20"/>
        <v>0</v>
      </c>
      <c r="I41" s="74">
        <f t="shared" si="20"/>
        <v>0</v>
      </c>
      <c r="J41" s="74">
        <f t="shared" si="20"/>
        <v>0</v>
      </c>
      <c r="K41" s="74">
        <f t="shared" si="20"/>
        <v>0</v>
      </c>
      <c r="L41" s="74">
        <f t="shared" si="20"/>
        <v>0</v>
      </c>
      <c r="M41" s="74">
        <f t="shared" si="20"/>
        <v>0</v>
      </c>
      <c r="N41" s="74">
        <f t="shared" si="20"/>
        <v>0</v>
      </c>
      <c r="O41" s="74">
        <f t="shared" si="20"/>
        <v>0</v>
      </c>
      <c r="P41" s="74">
        <f t="shared" si="20"/>
        <v>0</v>
      </c>
      <c r="Q41" s="74">
        <f t="shared" si="20"/>
        <v>0</v>
      </c>
      <c r="R41" s="74">
        <f t="shared" si="20"/>
        <v>0</v>
      </c>
    </row>
    <row r="42" spans="2:18" s="6" customFormat="1" ht="14.25" hidden="1" x14ac:dyDescent="0.2">
      <c r="B42" s="49"/>
      <c r="C42" s="400"/>
      <c r="D42" s="74">
        <f t="shared" si="1"/>
        <v>0</v>
      </c>
      <c r="E42" s="74">
        <f>SUM(E76:H76)</f>
        <v>0</v>
      </c>
      <c r="F42" s="74">
        <f>SUM(I76:L76)</f>
        <v>0</v>
      </c>
      <c r="G42" s="74">
        <f>SUM(M76:P76)</f>
        <v>0</v>
      </c>
      <c r="H42" s="74">
        <f>SUM(Q76:T76)</f>
        <v>0</v>
      </c>
      <c r="I42" s="74">
        <f>SUM(U76:X76)</f>
        <v>0</v>
      </c>
      <c r="J42" s="74">
        <f>SUM(Y76:AB76)</f>
        <v>0</v>
      </c>
      <c r="K42" s="74">
        <f>SUM(AC76:AF76)</f>
        <v>0</v>
      </c>
      <c r="L42" s="74">
        <f>SUM(AG76:AJ76)</f>
        <v>0</v>
      </c>
      <c r="M42" s="74">
        <f>SUM(AK76:AN76)</f>
        <v>0</v>
      </c>
      <c r="N42" s="74">
        <f>SUM(AO76:AR76)</f>
        <v>0</v>
      </c>
      <c r="O42" s="74">
        <f t="shared" ref="O42" si="21">SUM(AS76:AV76)</f>
        <v>0</v>
      </c>
      <c r="P42" s="74">
        <f>SUM(AW76:AZ76)</f>
        <v>0</v>
      </c>
      <c r="Q42" s="74">
        <f>SUM(BA76:BD76)</f>
        <v>0</v>
      </c>
      <c r="R42" s="74">
        <f>SUM(BE76:BH76)</f>
        <v>0</v>
      </c>
    </row>
    <row r="43" spans="2:18" s="6" customFormat="1" ht="15" hidden="1" x14ac:dyDescent="0.25">
      <c r="B43" s="48"/>
      <c r="C43" s="399"/>
      <c r="D43" s="77">
        <f t="shared" si="1"/>
        <v>0</v>
      </c>
      <c r="E43" s="77">
        <f>E44</f>
        <v>0</v>
      </c>
      <c r="F43" s="77">
        <f t="shared" ref="F43:R43" si="22">F44</f>
        <v>0</v>
      </c>
      <c r="G43" s="77">
        <f t="shared" si="22"/>
        <v>0</v>
      </c>
      <c r="H43" s="77">
        <f t="shared" si="22"/>
        <v>0</v>
      </c>
      <c r="I43" s="77">
        <f t="shared" si="22"/>
        <v>0</v>
      </c>
      <c r="J43" s="77">
        <f t="shared" si="22"/>
        <v>0</v>
      </c>
      <c r="K43" s="77">
        <f t="shared" si="22"/>
        <v>0</v>
      </c>
      <c r="L43" s="77">
        <f t="shared" si="22"/>
        <v>0</v>
      </c>
      <c r="M43" s="77">
        <f t="shared" si="22"/>
        <v>0</v>
      </c>
      <c r="N43" s="77">
        <f t="shared" si="22"/>
        <v>0</v>
      </c>
      <c r="O43" s="77">
        <f t="shared" si="22"/>
        <v>0</v>
      </c>
      <c r="P43" s="77">
        <f t="shared" si="22"/>
        <v>0</v>
      </c>
      <c r="Q43" s="77">
        <f t="shared" si="22"/>
        <v>0</v>
      </c>
      <c r="R43" s="77">
        <f t="shared" si="22"/>
        <v>0</v>
      </c>
    </row>
    <row r="44" spans="2:18" s="6" customFormat="1" ht="15" hidden="1" x14ac:dyDescent="0.25">
      <c r="B44" s="53"/>
      <c r="C44" s="396"/>
      <c r="D44" s="81">
        <f t="shared" si="1"/>
        <v>0</v>
      </c>
      <c r="E44" s="74">
        <f>SUM(E45)</f>
        <v>0</v>
      </c>
      <c r="F44" s="74">
        <f>SUM(F45)</f>
        <v>0</v>
      </c>
      <c r="G44" s="74">
        <f t="shared" ref="G44:R44" si="23">SUM(G45)</f>
        <v>0</v>
      </c>
      <c r="H44" s="74">
        <f t="shared" si="23"/>
        <v>0</v>
      </c>
      <c r="I44" s="74">
        <f t="shared" si="23"/>
        <v>0</v>
      </c>
      <c r="J44" s="74">
        <f t="shared" si="23"/>
        <v>0</v>
      </c>
      <c r="K44" s="74">
        <f t="shared" si="23"/>
        <v>0</v>
      </c>
      <c r="L44" s="74">
        <f t="shared" si="23"/>
        <v>0</v>
      </c>
      <c r="M44" s="74">
        <f t="shared" si="23"/>
        <v>0</v>
      </c>
      <c r="N44" s="74">
        <f t="shared" si="23"/>
        <v>0</v>
      </c>
      <c r="O44" s="74">
        <f t="shared" si="23"/>
        <v>0</v>
      </c>
      <c r="P44" s="74">
        <f t="shared" si="23"/>
        <v>0</v>
      </c>
      <c r="Q44" s="74">
        <f t="shared" si="23"/>
        <v>0</v>
      </c>
      <c r="R44" s="74">
        <f t="shared" si="23"/>
        <v>0</v>
      </c>
    </row>
    <row r="45" spans="2:18" s="6" customFormat="1" ht="14.25" hidden="1" x14ac:dyDescent="0.2">
      <c r="B45" s="49"/>
      <c r="C45" s="400"/>
      <c r="D45" s="74">
        <f t="shared" si="1"/>
        <v>0</v>
      </c>
      <c r="E45" s="74">
        <f>SUM(E79:H79)</f>
        <v>0</v>
      </c>
      <c r="F45" s="74">
        <f>SUM(I79:L79)</f>
        <v>0</v>
      </c>
      <c r="G45" s="74">
        <f>SUM(M79:P79)</f>
        <v>0</v>
      </c>
      <c r="H45" s="74">
        <f>SUM(Q79:T79)</f>
        <v>0</v>
      </c>
      <c r="I45" s="74">
        <f>SUM(U79:X79)</f>
        <v>0</v>
      </c>
      <c r="J45" s="74">
        <f>SUM(Y79:AB79)</f>
        <v>0</v>
      </c>
      <c r="K45" s="74">
        <f>SUM(AC79:AF79)</f>
        <v>0</v>
      </c>
      <c r="L45" s="74">
        <f>SUM(AG79:AJ79)</f>
        <v>0</v>
      </c>
      <c r="M45" s="74">
        <f>SUM(AK79:AN79)</f>
        <v>0</v>
      </c>
      <c r="N45" s="74">
        <f>SUM(AO79:AR79)</f>
        <v>0</v>
      </c>
      <c r="O45" s="74">
        <f t="shared" ref="O45" si="24">SUM(AS79:AV79)</f>
        <v>0</v>
      </c>
      <c r="P45" s="74">
        <f>SUM(AW79:AZ79)</f>
        <v>0</v>
      </c>
      <c r="Q45" s="74">
        <f>SUM(BA79:BD79)</f>
        <v>0</v>
      </c>
      <c r="R45" s="74">
        <f>SUM(BE79:BH79)</f>
        <v>0</v>
      </c>
    </row>
    <row r="46" spans="2:18" s="6" customFormat="1" ht="15" hidden="1" x14ac:dyDescent="0.25">
      <c r="B46" s="48"/>
      <c r="C46" s="399"/>
      <c r="D46" s="77">
        <f t="shared" si="1"/>
        <v>0</v>
      </c>
      <c r="E46" s="77">
        <f>E47</f>
        <v>0</v>
      </c>
      <c r="F46" s="77">
        <f t="shared" ref="F46:N46" si="25">F47</f>
        <v>0</v>
      </c>
      <c r="G46" s="77">
        <f t="shared" si="25"/>
        <v>0</v>
      </c>
      <c r="H46" s="77">
        <f t="shared" si="25"/>
        <v>0</v>
      </c>
      <c r="I46" s="77">
        <f t="shared" si="25"/>
        <v>0</v>
      </c>
      <c r="J46" s="77">
        <f t="shared" si="25"/>
        <v>0</v>
      </c>
      <c r="K46" s="77">
        <f t="shared" si="25"/>
        <v>0</v>
      </c>
      <c r="L46" s="77">
        <f t="shared" si="25"/>
        <v>0</v>
      </c>
      <c r="M46" s="77">
        <f t="shared" si="25"/>
        <v>0</v>
      </c>
      <c r="N46" s="77">
        <f t="shared" si="25"/>
        <v>0</v>
      </c>
      <c r="O46" s="77">
        <f>O47</f>
        <v>0</v>
      </c>
      <c r="P46" s="77">
        <f>P47</f>
        <v>0</v>
      </c>
      <c r="Q46" s="77">
        <f>Q47</f>
        <v>0</v>
      </c>
      <c r="R46" s="77">
        <f>R47</f>
        <v>0</v>
      </c>
    </row>
    <row r="47" spans="2:18" s="6" customFormat="1" ht="15" hidden="1" x14ac:dyDescent="0.25">
      <c r="B47" s="53"/>
      <c r="C47" s="396"/>
      <c r="D47" s="81">
        <f t="shared" si="1"/>
        <v>0</v>
      </c>
      <c r="E47" s="74">
        <f>SUM(E48)</f>
        <v>0</v>
      </c>
      <c r="F47" s="74">
        <f>SUM(F48)</f>
        <v>0</v>
      </c>
      <c r="G47" s="74">
        <f t="shared" ref="G47:R47" si="26">SUM(G48)</f>
        <v>0</v>
      </c>
      <c r="H47" s="74">
        <f t="shared" si="26"/>
        <v>0</v>
      </c>
      <c r="I47" s="74">
        <f t="shared" si="26"/>
        <v>0</v>
      </c>
      <c r="J47" s="74">
        <f t="shared" si="26"/>
        <v>0</v>
      </c>
      <c r="K47" s="74">
        <f t="shared" si="26"/>
        <v>0</v>
      </c>
      <c r="L47" s="74">
        <f t="shared" si="26"/>
        <v>0</v>
      </c>
      <c r="M47" s="74">
        <f t="shared" si="26"/>
        <v>0</v>
      </c>
      <c r="N47" s="74">
        <f t="shared" si="26"/>
        <v>0</v>
      </c>
      <c r="O47" s="74">
        <f t="shared" si="26"/>
        <v>0</v>
      </c>
      <c r="P47" s="74">
        <f t="shared" si="26"/>
        <v>0</v>
      </c>
      <c r="Q47" s="74">
        <f t="shared" si="26"/>
        <v>0</v>
      </c>
      <c r="R47" s="74">
        <f t="shared" si="26"/>
        <v>0</v>
      </c>
    </row>
    <row r="48" spans="2:18" s="6" customFormat="1" ht="14.25" hidden="1" x14ac:dyDescent="0.2">
      <c r="B48" s="121"/>
      <c r="C48" s="400"/>
      <c r="D48" s="74">
        <f t="shared" si="1"/>
        <v>0</v>
      </c>
      <c r="E48" s="74">
        <f>SUM(E82:H82)</f>
        <v>0</v>
      </c>
      <c r="F48" s="74">
        <f>SUM(I82:L82)</f>
        <v>0</v>
      </c>
      <c r="G48" s="74">
        <f>SUM(M82:P82)</f>
        <v>0</v>
      </c>
      <c r="H48" s="74">
        <f>SUM(Q82:T82)</f>
        <v>0</v>
      </c>
      <c r="I48" s="74">
        <f>SUM(U82:X82)</f>
        <v>0</v>
      </c>
      <c r="J48" s="74">
        <f>SUM(Y82:AB82)</f>
        <v>0</v>
      </c>
      <c r="K48" s="74">
        <f>SUM(AC82:AF82)</f>
        <v>0</v>
      </c>
      <c r="L48" s="74">
        <f>SUM(AG82:AJ82)</f>
        <v>0</v>
      </c>
      <c r="M48" s="74">
        <f>SUM(AK82:AN82)</f>
        <v>0</v>
      </c>
      <c r="N48" s="74">
        <f>SUM(AO82:AR82)</f>
        <v>0</v>
      </c>
      <c r="O48" s="74">
        <f t="shared" ref="O48" si="27">SUM(AS82:AV82)</f>
        <v>0</v>
      </c>
      <c r="P48" s="74">
        <f>SUM(AW82:AZ82)</f>
        <v>0</v>
      </c>
      <c r="Q48" s="74">
        <f>SUM(BA82:BD82)</f>
        <v>0</v>
      </c>
      <c r="R48" s="74">
        <f>SUM(BE82:BH82)</f>
        <v>0</v>
      </c>
    </row>
    <row r="49" spans="2:60" s="6" customFormat="1" ht="15" hidden="1" x14ac:dyDescent="0.25">
      <c r="B49" s="48"/>
      <c r="C49" s="399"/>
      <c r="D49" s="77">
        <f t="shared" si="1"/>
        <v>0</v>
      </c>
      <c r="E49" s="77">
        <f>E50</f>
        <v>0</v>
      </c>
      <c r="F49" s="77">
        <f t="shared" ref="F49:R49" si="28">F50</f>
        <v>0</v>
      </c>
      <c r="G49" s="77">
        <f t="shared" si="28"/>
        <v>0</v>
      </c>
      <c r="H49" s="77">
        <f t="shared" si="28"/>
        <v>0</v>
      </c>
      <c r="I49" s="77">
        <f t="shared" si="28"/>
        <v>0</v>
      </c>
      <c r="J49" s="77">
        <f t="shared" si="28"/>
        <v>0</v>
      </c>
      <c r="K49" s="77">
        <f t="shared" si="28"/>
        <v>0</v>
      </c>
      <c r="L49" s="77">
        <f t="shared" si="28"/>
        <v>0</v>
      </c>
      <c r="M49" s="77">
        <f t="shared" si="28"/>
        <v>0</v>
      </c>
      <c r="N49" s="77">
        <f t="shared" si="28"/>
        <v>0</v>
      </c>
      <c r="O49" s="77">
        <f t="shared" si="28"/>
        <v>0</v>
      </c>
      <c r="P49" s="77">
        <f t="shared" si="28"/>
        <v>0</v>
      </c>
      <c r="Q49" s="77">
        <f t="shared" si="28"/>
        <v>0</v>
      </c>
      <c r="R49" s="77">
        <f t="shared" si="28"/>
        <v>0</v>
      </c>
    </row>
    <row r="50" spans="2:60" s="6" customFormat="1" ht="15" hidden="1" x14ac:dyDescent="0.25">
      <c r="B50" s="53"/>
      <c r="C50" s="396"/>
      <c r="D50" s="81">
        <f t="shared" si="1"/>
        <v>0</v>
      </c>
      <c r="E50" s="74">
        <f>SUM(E51)</f>
        <v>0</v>
      </c>
      <c r="F50" s="74">
        <f>SUM(F51)</f>
        <v>0</v>
      </c>
      <c r="G50" s="74">
        <f t="shared" ref="G50:R50" si="29">SUM(G51)</f>
        <v>0</v>
      </c>
      <c r="H50" s="74">
        <f t="shared" si="29"/>
        <v>0</v>
      </c>
      <c r="I50" s="74">
        <f t="shared" si="29"/>
        <v>0</v>
      </c>
      <c r="J50" s="74">
        <f t="shared" si="29"/>
        <v>0</v>
      </c>
      <c r="K50" s="74">
        <f t="shared" si="29"/>
        <v>0</v>
      </c>
      <c r="L50" s="74">
        <f t="shared" si="29"/>
        <v>0</v>
      </c>
      <c r="M50" s="74">
        <f t="shared" si="29"/>
        <v>0</v>
      </c>
      <c r="N50" s="74">
        <f t="shared" si="29"/>
        <v>0</v>
      </c>
      <c r="O50" s="74">
        <f t="shared" si="29"/>
        <v>0</v>
      </c>
      <c r="P50" s="74">
        <f t="shared" si="29"/>
        <v>0</v>
      </c>
      <c r="Q50" s="74">
        <f t="shared" si="29"/>
        <v>0</v>
      </c>
      <c r="R50" s="74">
        <f t="shared" si="29"/>
        <v>0</v>
      </c>
    </row>
    <row r="51" spans="2:60" s="6" customFormat="1" ht="14.25" hidden="1" x14ac:dyDescent="0.2">
      <c r="B51" s="121"/>
      <c r="C51" s="400"/>
      <c r="D51" s="74">
        <f t="shared" si="1"/>
        <v>0</v>
      </c>
      <c r="E51" s="74">
        <f>SUM(E85:H85)</f>
        <v>0</v>
      </c>
      <c r="F51" s="74">
        <f>SUM(I85:L85)</f>
        <v>0</v>
      </c>
      <c r="G51" s="74">
        <f>SUM(M85:P85)</f>
        <v>0</v>
      </c>
      <c r="H51" s="74">
        <f>SUM(Q85:T85)</f>
        <v>0</v>
      </c>
      <c r="I51" s="74">
        <f>SUM(U85:X85)</f>
        <v>0</v>
      </c>
      <c r="J51" s="74">
        <f>SUM(Y85:AB85)</f>
        <v>0</v>
      </c>
      <c r="K51" s="74">
        <f>SUM(AC85:AF85)</f>
        <v>0</v>
      </c>
      <c r="L51" s="74">
        <f>SUM(AG85:AJ85)</f>
        <v>0</v>
      </c>
      <c r="M51" s="74">
        <f>SUM(AK85:AN85)</f>
        <v>0</v>
      </c>
      <c r="N51" s="74">
        <f>SUM(AO85:AR85)</f>
        <v>0</v>
      </c>
      <c r="O51" s="74">
        <f t="shared" ref="O51" si="30">SUM(AS85:AV85)</f>
        <v>0</v>
      </c>
      <c r="P51" s="74">
        <f>SUM(AW85:AZ85)</f>
        <v>0</v>
      </c>
      <c r="Q51" s="74">
        <f>SUM(BA85:BD85)</f>
        <v>0</v>
      </c>
      <c r="R51" s="74">
        <f>SUM(BE85:BH85)</f>
        <v>0</v>
      </c>
    </row>
    <row r="52" spans="2:60" s="6" customFormat="1" ht="15" hidden="1" x14ac:dyDescent="0.25">
      <c r="B52" s="48"/>
      <c r="C52" s="399"/>
      <c r="D52" s="77">
        <f t="shared" si="1"/>
        <v>0</v>
      </c>
      <c r="E52" s="77">
        <f>E53</f>
        <v>0</v>
      </c>
      <c r="F52" s="77">
        <f t="shared" ref="F52:R52" si="31">F53</f>
        <v>0</v>
      </c>
      <c r="G52" s="77">
        <f t="shared" si="31"/>
        <v>0</v>
      </c>
      <c r="H52" s="77">
        <f t="shared" si="31"/>
        <v>0</v>
      </c>
      <c r="I52" s="77">
        <f t="shared" si="31"/>
        <v>0</v>
      </c>
      <c r="J52" s="77">
        <f t="shared" si="31"/>
        <v>0</v>
      </c>
      <c r="K52" s="77">
        <f t="shared" si="31"/>
        <v>0</v>
      </c>
      <c r="L52" s="77">
        <f t="shared" si="31"/>
        <v>0</v>
      </c>
      <c r="M52" s="77">
        <f t="shared" si="31"/>
        <v>0</v>
      </c>
      <c r="N52" s="77">
        <f t="shared" si="31"/>
        <v>0</v>
      </c>
      <c r="O52" s="77">
        <f t="shared" si="31"/>
        <v>0</v>
      </c>
      <c r="P52" s="77">
        <f t="shared" si="31"/>
        <v>0</v>
      </c>
      <c r="Q52" s="77">
        <f t="shared" si="31"/>
        <v>0</v>
      </c>
      <c r="R52" s="77">
        <f t="shared" si="31"/>
        <v>0</v>
      </c>
    </row>
    <row r="53" spans="2:60" s="6" customFormat="1" ht="15" hidden="1" x14ac:dyDescent="0.25">
      <c r="B53" s="53"/>
      <c r="C53" s="396"/>
      <c r="D53" s="81">
        <f t="shared" si="1"/>
        <v>0</v>
      </c>
      <c r="E53" s="74">
        <f>SUM(E54)</f>
        <v>0</v>
      </c>
      <c r="F53" s="74">
        <f>SUM(F54)</f>
        <v>0</v>
      </c>
      <c r="G53" s="74">
        <f t="shared" ref="G53:R53" si="32">SUM(G54)</f>
        <v>0</v>
      </c>
      <c r="H53" s="74">
        <f t="shared" si="32"/>
        <v>0</v>
      </c>
      <c r="I53" s="74">
        <f t="shared" si="32"/>
        <v>0</v>
      </c>
      <c r="J53" s="74">
        <f t="shared" si="32"/>
        <v>0</v>
      </c>
      <c r="K53" s="74">
        <f t="shared" si="32"/>
        <v>0</v>
      </c>
      <c r="L53" s="74">
        <f t="shared" si="32"/>
        <v>0</v>
      </c>
      <c r="M53" s="74">
        <f t="shared" si="32"/>
        <v>0</v>
      </c>
      <c r="N53" s="74">
        <f t="shared" si="32"/>
        <v>0</v>
      </c>
      <c r="O53" s="74">
        <f t="shared" si="32"/>
        <v>0</v>
      </c>
      <c r="P53" s="74">
        <f t="shared" si="32"/>
        <v>0</v>
      </c>
      <c r="Q53" s="74">
        <f t="shared" si="32"/>
        <v>0</v>
      </c>
      <c r="R53" s="74">
        <f t="shared" si="32"/>
        <v>0</v>
      </c>
    </row>
    <row r="54" spans="2:60" s="6" customFormat="1" ht="14.25" hidden="1" x14ac:dyDescent="0.2">
      <c r="B54" s="121"/>
      <c r="C54" s="400"/>
      <c r="D54" s="74">
        <f t="shared" si="1"/>
        <v>0</v>
      </c>
      <c r="E54" s="74">
        <f>SUM(E88:H88)</f>
        <v>0</v>
      </c>
      <c r="F54" s="74">
        <f>SUM(I88:L88)</f>
        <v>0</v>
      </c>
      <c r="G54" s="74">
        <f>SUM(M88:P88)</f>
        <v>0</v>
      </c>
      <c r="H54" s="74">
        <f>SUM(Q88:T88)</f>
        <v>0</v>
      </c>
      <c r="I54" s="74">
        <f>SUM(U88:X88)</f>
        <v>0</v>
      </c>
      <c r="J54" s="74">
        <f>SUM(Y88:AB88)</f>
        <v>0</v>
      </c>
      <c r="K54" s="74">
        <f>SUM(AC88:AF88)</f>
        <v>0</v>
      </c>
      <c r="L54" s="74">
        <f>SUM(AG88:AJ88)</f>
        <v>0</v>
      </c>
      <c r="M54" s="74">
        <f>SUM(AK88:AN88)</f>
        <v>0</v>
      </c>
      <c r="N54" s="74">
        <f>SUM(AO88:AR88)</f>
        <v>0</v>
      </c>
      <c r="O54" s="74">
        <f t="shared" ref="O54" si="33">SUM(AS88:AV88)</f>
        <v>0</v>
      </c>
      <c r="P54" s="74">
        <f>SUM(AW88:AZ88)</f>
        <v>0</v>
      </c>
      <c r="Q54" s="74">
        <f>SUM(BA88:BD88)</f>
        <v>0</v>
      </c>
      <c r="R54" s="74">
        <f>SUM(BE88:BH88)</f>
        <v>0</v>
      </c>
    </row>
    <row r="55" spans="2:60" s="6" customFormat="1" ht="19.5" x14ac:dyDescent="0.55000000000000004">
      <c r="C55" s="398"/>
      <c r="D55" s="122">
        <f>D29+D37</f>
        <v>4540800</v>
      </c>
    </row>
    <row r="56" spans="2:60" s="6" customFormat="1" ht="14.25" x14ac:dyDescent="0.2">
      <c r="C56" s="398"/>
    </row>
    <row r="57" spans="2:60" s="6" customFormat="1" ht="15" x14ac:dyDescent="0.25">
      <c r="B57" s="5" t="s">
        <v>143</v>
      </c>
      <c r="C57" s="398"/>
    </row>
    <row r="58" spans="2:60" s="6" customFormat="1" ht="14.25" x14ac:dyDescent="0.2">
      <c r="C58" s="398"/>
    </row>
    <row r="59" spans="2:60" s="6" customFormat="1" ht="18.75" customHeight="1" x14ac:dyDescent="0.2">
      <c r="B59" s="480" t="s">
        <v>11</v>
      </c>
      <c r="C59" s="480" t="s">
        <v>93</v>
      </c>
      <c r="D59" s="480" t="s">
        <v>83</v>
      </c>
      <c r="E59" s="480" t="s">
        <v>31</v>
      </c>
      <c r="F59" s="480"/>
      <c r="G59" s="480"/>
      <c r="H59" s="480"/>
      <c r="I59" s="480"/>
      <c r="J59" s="480"/>
      <c r="K59" s="480"/>
      <c r="L59" s="480"/>
      <c r="M59" s="480"/>
      <c r="N59" s="480"/>
      <c r="O59" s="480"/>
      <c r="P59" s="480"/>
      <c r="Q59" s="480"/>
      <c r="R59" s="480"/>
      <c r="S59" s="480"/>
      <c r="T59" s="480"/>
      <c r="U59" s="480"/>
      <c r="V59" s="480"/>
      <c r="W59" s="480"/>
      <c r="X59" s="480"/>
      <c r="Y59" s="480"/>
      <c r="Z59" s="480"/>
      <c r="AA59" s="480"/>
      <c r="AB59" s="480"/>
      <c r="AC59" s="480"/>
      <c r="AD59" s="480"/>
      <c r="AE59" s="480"/>
      <c r="AF59" s="480"/>
      <c r="AG59" s="480"/>
      <c r="AH59" s="480"/>
      <c r="AI59" s="480"/>
      <c r="AJ59" s="480"/>
      <c r="AK59" s="480"/>
      <c r="AL59" s="480"/>
      <c r="AM59" s="480"/>
      <c r="AN59" s="480"/>
      <c r="AO59" s="480"/>
      <c r="AP59" s="480"/>
      <c r="AQ59" s="480"/>
      <c r="AR59" s="480"/>
      <c r="AS59" s="480"/>
      <c r="AT59" s="480"/>
      <c r="AU59" s="480"/>
      <c r="AV59" s="480"/>
      <c r="AW59" s="480"/>
      <c r="AX59" s="480"/>
      <c r="AY59" s="480"/>
      <c r="AZ59" s="480"/>
      <c r="BA59" s="480"/>
      <c r="BB59" s="480"/>
      <c r="BC59" s="480"/>
      <c r="BD59" s="480"/>
      <c r="BE59" s="480"/>
      <c r="BF59" s="480"/>
      <c r="BG59" s="480"/>
      <c r="BH59" s="480"/>
    </row>
    <row r="60" spans="2:60" s="6" customFormat="1" ht="21" customHeight="1" x14ac:dyDescent="0.2">
      <c r="B60" s="480"/>
      <c r="C60" s="480"/>
      <c r="D60" s="480"/>
      <c r="E60" s="481">
        <f>'11_Ост_П_ППР'!E170:H170</f>
        <v>2018</v>
      </c>
      <c r="F60" s="481"/>
      <c r="G60" s="481"/>
      <c r="H60" s="481"/>
      <c r="I60" s="481">
        <f>'11_Ост_П_ППР'!I170:L170</f>
        <v>2019</v>
      </c>
      <c r="J60" s="481"/>
      <c r="K60" s="481"/>
      <c r="L60" s="481"/>
      <c r="M60" s="481">
        <f>'11_Ост_П_ППР'!M170:P170</f>
        <v>2020</v>
      </c>
      <c r="N60" s="481"/>
      <c r="O60" s="481"/>
      <c r="P60" s="481"/>
      <c r="Q60" s="481">
        <f>'11_Ост_П_ППР'!Q170:T170</f>
        <v>2021</v>
      </c>
      <c r="R60" s="481"/>
      <c r="S60" s="481"/>
      <c r="T60" s="481"/>
      <c r="U60" s="481">
        <f>'11_Ост_П_ППР'!U170:X170</f>
        <v>2022</v>
      </c>
      <c r="V60" s="481"/>
      <c r="W60" s="481"/>
      <c r="X60" s="481"/>
      <c r="Y60" s="481">
        <f>'11_Ост_П_ППР'!Y170:AB170</f>
        <v>2023</v>
      </c>
      <c r="Z60" s="481"/>
      <c r="AA60" s="481"/>
      <c r="AB60" s="481"/>
      <c r="AC60" s="481">
        <f>'11_Ост_П_ППР'!AC170:AF170</f>
        <v>2024</v>
      </c>
      <c r="AD60" s="481"/>
      <c r="AE60" s="481"/>
      <c r="AF60" s="481"/>
      <c r="AG60" s="481">
        <f>'11_Ост_П_ППР'!AG170:AJ170</f>
        <v>2025</v>
      </c>
      <c r="AH60" s="481"/>
      <c r="AI60" s="481"/>
      <c r="AJ60" s="481"/>
      <c r="AK60" s="481">
        <f>'11_Ост_П_ППР'!AK170:AN170</f>
        <v>2026</v>
      </c>
      <c r="AL60" s="481"/>
      <c r="AM60" s="481"/>
      <c r="AN60" s="481"/>
      <c r="AO60" s="481">
        <f>'11_Ост_П_ППР'!AO170:AR170</f>
        <v>2027</v>
      </c>
      <c r="AP60" s="481"/>
      <c r="AQ60" s="481"/>
      <c r="AR60" s="481"/>
      <c r="AS60" s="481">
        <f>'11_Ост_П_ППР'!AS170:AV170</f>
        <v>2028</v>
      </c>
      <c r="AT60" s="481"/>
      <c r="AU60" s="481"/>
      <c r="AV60" s="481"/>
      <c r="AW60" s="481" t="str">
        <f>'11_Ост_П_ППР'!AW170:AZ170</f>
        <v>-</v>
      </c>
      <c r="AX60" s="481"/>
      <c r="AY60" s="481"/>
      <c r="AZ60" s="481"/>
      <c r="BA60" s="481" t="str">
        <f>'11_Ост_П_ППР'!BA170:BD170</f>
        <v>-</v>
      </c>
      <c r="BB60" s="481"/>
      <c r="BC60" s="481"/>
      <c r="BD60" s="481"/>
      <c r="BE60" s="481" t="str">
        <f>'11_Ост_П_ППР'!BE170:BH170</f>
        <v>-</v>
      </c>
      <c r="BF60" s="481"/>
      <c r="BG60" s="481"/>
      <c r="BH60" s="481"/>
    </row>
    <row r="61" spans="2:60" s="6" customFormat="1" ht="23.25" customHeight="1" x14ac:dyDescent="0.2">
      <c r="B61" s="480"/>
      <c r="C61" s="480"/>
      <c r="D61" s="480"/>
      <c r="E61" s="130" t="s">
        <v>32</v>
      </c>
      <c r="F61" s="130" t="s">
        <v>33</v>
      </c>
      <c r="G61" s="130" t="s">
        <v>34</v>
      </c>
      <c r="H61" s="130" t="s">
        <v>35</v>
      </c>
      <c r="I61" s="130" t="s">
        <v>32</v>
      </c>
      <c r="J61" s="130" t="s">
        <v>33</v>
      </c>
      <c r="K61" s="130" t="s">
        <v>34</v>
      </c>
      <c r="L61" s="130" t="s">
        <v>35</v>
      </c>
      <c r="M61" s="130" t="s">
        <v>32</v>
      </c>
      <c r="N61" s="130" t="s">
        <v>33</v>
      </c>
      <c r="O61" s="130" t="s">
        <v>34</v>
      </c>
      <c r="P61" s="130" t="s">
        <v>35</v>
      </c>
      <c r="Q61" s="130" t="s">
        <v>32</v>
      </c>
      <c r="R61" s="130" t="s">
        <v>33</v>
      </c>
      <c r="S61" s="130" t="s">
        <v>34</v>
      </c>
      <c r="T61" s="130" t="s">
        <v>35</v>
      </c>
      <c r="U61" s="130" t="s">
        <v>32</v>
      </c>
      <c r="V61" s="130" t="s">
        <v>33</v>
      </c>
      <c r="W61" s="130" t="s">
        <v>34</v>
      </c>
      <c r="X61" s="130" t="s">
        <v>35</v>
      </c>
      <c r="Y61" s="130" t="s">
        <v>32</v>
      </c>
      <c r="Z61" s="130" t="s">
        <v>33</v>
      </c>
      <c r="AA61" s="130" t="s">
        <v>34</v>
      </c>
      <c r="AB61" s="130" t="s">
        <v>35</v>
      </c>
      <c r="AC61" s="130" t="s">
        <v>32</v>
      </c>
      <c r="AD61" s="130" t="s">
        <v>33</v>
      </c>
      <c r="AE61" s="130" t="s">
        <v>34</v>
      </c>
      <c r="AF61" s="130" t="s">
        <v>35</v>
      </c>
      <c r="AG61" s="130" t="s">
        <v>32</v>
      </c>
      <c r="AH61" s="130" t="s">
        <v>33</v>
      </c>
      <c r="AI61" s="130" t="s">
        <v>34</v>
      </c>
      <c r="AJ61" s="130" t="s">
        <v>35</v>
      </c>
      <c r="AK61" s="130" t="s">
        <v>32</v>
      </c>
      <c r="AL61" s="130" t="s">
        <v>33</v>
      </c>
      <c r="AM61" s="130" t="s">
        <v>34</v>
      </c>
      <c r="AN61" s="130" t="s">
        <v>35</v>
      </c>
      <c r="AO61" s="130" t="s">
        <v>32</v>
      </c>
      <c r="AP61" s="130" t="s">
        <v>33</v>
      </c>
      <c r="AQ61" s="130" t="s">
        <v>34</v>
      </c>
      <c r="AR61" s="130" t="s">
        <v>35</v>
      </c>
      <c r="AS61" s="130" t="s">
        <v>32</v>
      </c>
      <c r="AT61" s="130" t="s">
        <v>33</v>
      </c>
      <c r="AU61" s="130" t="s">
        <v>34</v>
      </c>
      <c r="AV61" s="130" t="s">
        <v>35</v>
      </c>
      <c r="AW61" s="130" t="s">
        <v>32</v>
      </c>
      <c r="AX61" s="130" t="s">
        <v>33</v>
      </c>
      <c r="AY61" s="130" t="s">
        <v>34</v>
      </c>
      <c r="AZ61" s="130" t="s">
        <v>35</v>
      </c>
      <c r="BA61" s="130" t="s">
        <v>32</v>
      </c>
      <c r="BB61" s="130" t="s">
        <v>33</v>
      </c>
      <c r="BC61" s="130" t="s">
        <v>34</v>
      </c>
      <c r="BD61" s="130" t="s">
        <v>35</v>
      </c>
      <c r="BE61" s="130" t="s">
        <v>32</v>
      </c>
      <c r="BF61" s="130" t="s">
        <v>33</v>
      </c>
      <c r="BG61" s="130" t="s">
        <v>34</v>
      </c>
      <c r="BH61" s="130" t="s">
        <v>35</v>
      </c>
    </row>
    <row r="62" spans="2:60" s="6" customFormat="1" ht="30" x14ac:dyDescent="0.2">
      <c r="B62" s="480"/>
      <c r="C62" s="480"/>
      <c r="D62" s="130" t="s">
        <v>492</v>
      </c>
      <c r="E62" s="130" t="s">
        <v>61</v>
      </c>
      <c r="F62" s="130" t="s">
        <v>61</v>
      </c>
      <c r="G62" s="130" t="s">
        <v>61</v>
      </c>
      <c r="H62" s="130" t="s">
        <v>61</v>
      </c>
      <c r="I62" s="130" t="s">
        <v>61</v>
      </c>
      <c r="J62" s="130" t="s">
        <v>61</v>
      </c>
      <c r="K62" s="130" t="s">
        <v>61</v>
      </c>
      <c r="L62" s="130" t="s">
        <v>61</v>
      </c>
      <c r="M62" s="130" t="s">
        <v>61</v>
      </c>
      <c r="N62" s="130" t="s">
        <v>61</v>
      </c>
      <c r="O62" s="130" t="s">
        <v>61</v>
      </c>
      <c r="P62" s="130" t="s">
        <v>61</v>
      </c>
      <c r="Q62" s="130" t="s">
        <v>61</v>
      </c>
      <c r="R62" s="130" t="s">
        <v>61</v>
      </c>
      <c r="S62" s="130" t="s">
        <v>61</v>
      </c>
      <c r="T62" s="130" t="s">
        <v>61</v>
      </c>
      <c r="U62" s="130" t="s">
        <v>61</v>
      </c>
      <c r="V62" s="130" t="s">
        <v>61</v>
      </c>
      <c r="W62" s="130" t="s">
        <v>61</v>
      </c>
      <c r="X62" s="130" t="s">
        <v>61</v>
      </c>
      <c r="Y62" s="130" t="s">
        <v>61</v>
      </c>
      <c r="Z62" s="130" t="s">
        <v>61</v>
      </c>
      <c r="AA62" s="130" t="s">
        <v>61</v>
      </c>
      <c r="AB62" s="130" t="s">
        <v>61</v>
      </c>
      <c r="AC62" s="130" t="s">
        <v>61</v>
      </c>
      <c r="AD62" s="130" t="s">
        <v>61</v>
      </c>
      <c r="AE62" s="130" t="s">
        <v>61</v>
      </c>
      <c r="AF62" s="130" t="s">
        <v>61</v>
      </c>
      <c r="AG62" s="130" t="s">
        <v>61</v>
      </c>
      <c r="AH62" s="130" t="s">
        <v>61</v>
      </c>
      <c r="AI62" s="130" t="s">
        <v>61</v>
      </c>
      <c r="AJ62" s="130" t="s">
        <v>61</v>
      </c>
      <c r="AK62" s="130" t="s">
        <v>61</v>
      </c>
      <c r="AL62" s="130" t="s">
        <v>61</v>
      </c>
      <c r="AM62" s="130" t="s">
        <v>61</v>
      </c>
      <c r="AN62" s="130" t="s">
        <v>61</v>
      </c>
      <c r="AO62" s="130" t="s">
        <v>61</v>
      </c>
      <c r="AP62" s="130" t="s">
        <v>61</v>
      </c>
      <c r="AQ62" s="130" t="s">
        <v>61</v>
      </c>
      <c r="AR62" s="130" t="s">
        <v>61</v>
      </c>
      <c r="AS62" s="130" t="s">
        <v>61</v>
      </c>
      <c r="AT62" s="130" t="s">
        <v>61</v>
      </c>
      <c r="AU62" s="130" t="s">
        <v>61</v>
      </c>
      <c r="AV62" s="130" t="s">
        <v>61</v>
      </c>
      <c r="AW62" s="130" t="s">
        <v>61</v>
      </c>
      <c r="AX62" s="130" t="s">
        <v>61</v>
      </c>
      <c r="AY62" s="130" t="s">
        <v>61</v>
      </c>
      <c r="AZ62" s="130" t="s">
        <v>61</v>
      </c>
      <c r="BA62" s="130" t="s">
        <v>61</v>
      </c>
      <c r="BB62" s="130" t="s">
        <v>61</v>
      </c>
      <c r="BC62" s="130" t="s">
        <v>61</v>
      </c>
      <c r="BD62" s="130" t="s">
        <v>61</v>
      </c>
      <c r="BE62" s="130" t="s">
        <v>61</v>
      </c>
      <c r="BF62" s="130" t="s">
        <v>61</v>
      </c>
      <c r="BG62" s="130" t="s">
        <v>61</v>
      </c>
      <c r="BH62" s="130" t="s">
        <v>61</v>
      </c>
    </row>
    <row r="63" spans="2:60" s="6" customFormat="1" ht="15" x14ac:dyDescent="0.25">
      <c r="B63" s="48" t="s">
        <v>47</v>
      </c>
      <c r="C63" s="401" t="s">
        <v>376</v>
      </c>
      <c r="D63" s="77">
        <f t="shared" ref="D63:D88" si="34">SUM(E63:BH63)</f>
        <v>4540800</v>
      </c>
      <c r="E63" s="77">
        <f>E64</f>
        <v>0</v>
      </c>
      <c r="F63" s="77">
        <f t="shared" ref="F63:BH63" si="35">F64</f>
        <v>0</v>
      </c>
      <c r="G63" s="77">
        <f t="shared" si="35"/>
        <v>48000</v>
      </c>
      <c r="H63" s="77">
        <f>H64</f>
        <v>115200</v>
      </c>
      <c r="I63" s="77">
        <f t="shared" si="35"/>
        <v>115200</v>
      </c>
      <c r="J63" s="77">
        <f t="shared" si="35"/>
        <v>115200</v>
      </c>
      <c r="K63" s="77">
        <f t="shared" si="35"/>
        <v>115200</v>
      </c>
      <c r="L63" s="77">
        <f t="shared" si="35"/>
        <v>115200</v>
      </c>
      <c r="M63" s="77">
        <f t="shared" si="35"/>
        <v>115200</v>
      </c>
      <c r="N63" s="77">
        <f t="shared" si="35"/>
        <v>115200</v>
      </c>
      <c r="O63" s="77">
        <f t="shared" si="35"/>
        <v>115200</v>
      </c>
      <c r="P63" s="77">
        <f t="shared" si="35"/>
        <v>115200</v>
      </c>
      <c r="Q63" s="77">
        <f t="shared" si="35"/>
        <v>115200</v>
      </c>
      <c r="R63" s="77">
        <f t="shared" si="35"/>
        <v>115200</v>
      </c>
      <c r="S63" s="77">
        <f t="shared" si="35"/>
        <v>115200</v>
      </c>
      <c r="T63" s="77">
        <f t="shared" si="35"/>
        <v>115200</v>
      </c>
      <c r="U63" s="77">
        <f t="shared" si="35"/>
        <v>115200</v>
      </c>
      <c r="V63" s="77">
        <f t="shared" si="35"/>
        <v>115200</v>
      </c>
      <c r="W63" s="77">
        <f t="shared" si="35"/>
        <v>115200</v>
      </c>
      <c r="X63" s="77">
        <f t="shared" si="35"/>
        <v>115200</v>
      </c>
      <c r="Y63" s="77">
        <f t="shared" si="35"/>
        <v>115200</v>
      </c>
      <c r="Z63" s="77">
        <f t="shared" si="35"/>
        <v>115200</v>
      </c>
      <c r="AA63" s="77">
        <f t="shared" si="35"/>
        <v>115200</v>
      </c>
      <c r="AB63" s="77">
        <f t="shared" si="35"/>
        <v>115200</v>
      </c>
      <c r="AC63" s="77">
        <f t="shared" si="35"/>
        <v>115200</v>
      </c>
      <c r="AD63" s="77">
        <f t="shared" si="35"/>
        <v>115200</v>
      </c>
      <c r="AE63" s="77">
        <f t="shared" si="35"/>
        <v>115200</v>
      </c>
      <c r="AF63" s="77">
        <f t="shared" si="35"/>
        <v>115200</v>
      </c>
      <c r="AG63" s="77">
        <f t="shared" si="35"/>
        <v>115200</v>
      </c>
      <c r="AH63" s="77">
        <f t="shared" si="35"/>
        <v>115200</v>
      </c>
      <c r="AI63" s="77">
        <f t="shared" si="35"/>
        <v>115200</v>
      </c>
      <c r="AJ63" s="77">
        <f t="shared" si="35"/>
        <v>115200</v>
      </c>
      <c r="AK63" s="77">
        <f t="shared" si="35"/>
        <v>115200</v>
      </c>
      <c r="AL63" s="77">
        <f t="shared" si="35"/>
        <v>115200</v>
      </c>
      <c r="AM63" s="77">
        <f t="shared" si="35"/>
        <v>115200</v>
      </c>
      <c r="AN63" s="77">
        <f t="shared" si="35"/>
        <v>115200</v>
      </c>
      <c r="AO63" s="77">
        <f t="shared" si="35"/>
        <v>115200</v>
      </c>
      <c r="AP63" s="77">
        <f t="shared" si="35"/>
        <v>115200</v>
      </c>
      <c r="AQ63" s="77">
        <f t="shared" si="35"/>
        <v>115200</v>
      </c>
      <c r="AR63" s="77">
        <f t="shared" si="35"/>
        <v>115200</v>
      </c>
      <c r="AS63" s="77">
        <f t="shared" si="35"/>
        <v>115200</v>
      </c>
      <c r="AT63" s="77">
        <f t="shared" si="35"/>
        <v>115200</v>
      </c>
      <c r="AU63" s="77">
        <f t="shared" si="35"/>
        <v>0</v>
      </c>
      <c r="AV63" s="77">
        <f t="shared" si="35"/>
        <v>0</v>
      </c>
      <c r="AW63" s="77">
        <f t="shared" si="35"/>
        <v>0</v>
      </c>
      <c r="AX63" s="77">
        <f t="shared" si="35"/>
        <v>0</v>
      </c>
      <c r="AY63" s="77">
        <f t="shared" si="35"/>
        <v>0</v>
      </c>
      <c r="AZ63" s="77">
        <f t="shared" si="35"/>
        <v>0</v>
      </c>
      <c r="BA63" s="77">
        <f t="shared" si="35"/>
        <v>0</v>
      </c>
      <c r="BB63" s="77">
        <f t="shared" si="35"/>
        <v>0</v>
      </c>
      <c r="BC63" s="77">
        <f t="shared" si="35"/>
        <v>0</v>
      </c>
      <c r="BD63" s="77">
        <f t="shared" si="35"/>
        <v>0</v>
      </c>
      <c r="BE63" s="77">
        <f t="shared" si="35"/>
        <v>0</v>
      </c>
      <c r="BF63" s="77">
        <f t="shared" si="35"/>
        <v>0</v>
      </c>
      <c r="BG63" s="77">
        <f t="shared" si="35"/>
        <v>0</v>
      </c>
      <c r="BH63" s="77">
        <f t="shared" si="35"/>
        <v>0</v>
      </c>
    </row>
    <row r="64" spans="2:60" s="6" customFormat="1" ht="15" x14ac:dyDescent="0.25">
      <c r="B64" s="53" t="s">
        <v>48</v>
      </c>
      <c r="C64" s="396" t="s">
        <v>468</v>
      </c>
      <c r="D64" s="81">
        <f t="shared" si="34"/>
        <v>4540800</v>
      </c>
      <c r="E64" s="74">
        <f>SUM(E65:E66)</f>
        <v>0</v>
      </c>
      <c r="F64" s="74">
        <f t="shared" ref="F64:G64" si="36">SUM(F65:F66)</f>
        <v>0</v>
      </c>
      <c r="G64" s="74">
        <f t="shared" si="36"/>
        <v>48000</v>
      </c>
      <c r="H64" s="74">
        <f>SUM(H65:H66)</f>
        <v>115200</v>
      </c>
      <c r="I64" s="74">
        <f t="shared" ref="I64:BH64" si="37">SUM(I65:I66)</f>
        <v>115200</v>
      </c>
      <c r="J64" s="74">
        <f>SUM(J65:J66)</f>
        <v>115200</v>
      </c>
      <c r="K64" s="74">
        <f t="shared" si="37"/>
        <v>115200</v>
      </c>
      <c r="L64" s="74">
        <f t="shared" si="37"/>
        <v>115200</v>
      </c>
      <c r="M64" s="74">
        <f t="shared" si="37"/>
        <v>115200</v>
      </c>
      <c r="N64" s="74">
        <f t="shared" si="37"/>
        <v>115200</v>
      </c>
      <c r="O64" s="74">
        <f t="shared" si="37"/>
        <v>115200</v>
      </c>
      <c r="P64" s="74">
        <f t="shared" si="37"/>
        <v>115200</v>
      </c>
      <c r="Q64" s="74">
        <f t="shared" si="37"/>
        <v>115200</v>
      </c>
      <c r="R64" s="74">
        <f t="shared" si="37"/>
        <v>115200</v>
      </c>
      <c r="S64" s="74">
        <f t="shared" si="37"/>
        <v>115200</v>
      </c>
      <c r="T64" s="74">
        <f t="shared" si="37"/>
        <v>115200</v>
      </c>
      <c r="U64" s="74">
        <f t="shared" si="37"/>
        <v>115200</v>
      </c>
      <c r="V64" s="74">
        <f t="shared" si="37"/>
        <v>115200</v>
      </c>
      <c r="W64" s="74">
        <f t="shared" si="37"/>
        <v>115200</v>
      </c>
      <c r="X64" s="74">
        <f t="shared" si="37"/>
        <v>115200</v>
      </c>
      <c r="Y64" s="74">
        <f t="shared" si="37"/>
        <v>115200</v>
      </c>
      <c r="Z64" s="74">
        <f t="shared" si="37"/>
        <v>115200</v>
      </c>
      <c r="AA64" s="74">
        <f t="shared" si="37"/>
        <v>115200</v>
      </c>
      <c r="AB64" s="74">
        <f t="shared" si="37"/>
        <v>115200</v>
      </c>
      <c r="AC64" s="74">
        <f t="shared" si="37"/>
        <v>115200</v>
      </c>
      <c r="AD64" s="74">
        <f t="shared" si="37"/>
        <v>115200</v>
      </c>
      <c r="AE64" s="74">
        <f t="shared" si="37"/>
        <v>115200</v>
      </c>
      <c r="AF64" s="74">
        <f t="shared" si="37"/>
        <v>115200</v>
      </c>
      <c r="AG64" s="74">
        <f t="shared" si="37"/>
        <v>115200</v>
      </c>
      <c r="AH64" s="74">
        <f t="shared" si="37"/>
        <v>115200</v>
      </c>
      <c r="AI64" s="74">
        <f t="shared" si="37"/>
        <v>115200</v>
      </c>
      <c r="AJ64" s="74">
        <f t="shared" si="37"/>
        <v>115200</v>
      </c>
      <c r="AK64" s="74">
        <f t="shared" si="37"/>
        <v>115200</v>
      </c>
      <c r="AL64" s="74">
        <f t="shared" si="37"/>
        <v>115200</v>
      </c>
      <c r="AM64" s="74">
        <f t="shared" si="37"/>
        <v>115200</v>
      </c>
      <c r="AN64" s="74">
        <f t="shared" si="37"/>
        <v>115200</v>
      </c>
      <c r="AO64" s="74">
        <f t="shared" si="37"/>
        <v>115200</v>
      </c>
      <c r="AP64" s="74">
        <f t="shared" si="37"/>
        <v>115200</v>
      </c>
      <c r="AQ64" s="74">
        <f t="shared" si="37"/>
        <v>115200</v>
      </c>
      <c r="AR64" s="74">
        <f t="shared" si="37"/>
        <v>115200</v>
      </c>
      <c r="AS64" s="74">
        <f t="shared" si="37"/>
        <v>115200</v>
      </c>
      <c r="AT64" s="74">
        <f t="shared" si="37"/>
        <v>115200</v>
      </c>
      <c r="AU64" s="74">
        <f t="shared" si="37"/>
        <v>0</v>
      </c>
      <c r="AV64" s="74">
        <f t="shared" si="37"/>
        <v>0</v>
      </c>
      <c r="AW64" s="74">
        <f t="shared" si="37"/>
        <v>0</v>
      </c>
      <c r="AX64" s="74">
        <f t="shared" si="37"/>
        <v>0</v>
      </c>
      <c r="AY64" s="74">
        <f t="shared" si="37"/>
        <v>0</v>
      </c>
      <c r="AZ64" s="74">
        <f t="shared" si="37"/>
        <v>0</v>
      </c>
      <c r="BA64" s="74">
        <f t="shared" si="37"/>
        <v>0</v>
      </c>
      <c r="BB64" s="74">
        <f t="shared" si="37"/>
        <v>0</v>
      </c>
      <c r="BC64" s="74">
        <f t="shared" si="37"/>
        <v>0</v>
      </c>
      <c r="BD64" s="74">
        <f t="shared" si="37"/>
        <v>0</v>
      </c>
      <c r="BE64" s="74">
        <f t="shared" si="37"/>
        <v>0</v>
      </c>
      <c r="BF64" s="74">
        <f t="shared" si="37"/>
        <v>0</v>
      </c>
      <c r="BG64" s="74">
        <f t="shared" si="37"/>
        <v>0</v>
      </c>
      <c r="BH64" s="74">
        <f t="shared" si="37"/>
        <v>0</v>
      </c>
    </row>
    <row r="65" spans="2:60" s="6" customFormat="1" ht="42.75" x14ac:dyDescent="0.2">
      <c r="B65" s="49" t="s">
        <v>49</v>
      </c>
      <c r="C65" s="400" t="str">
        <f>C9</f>
        <v>Расходы на оплату по договору с транспортной компанией по предоставлению транспортного средства с экипажем, за ед. ТС на ед. ОП (остановочный пункт)</v>
      </c>
      <c r="D65" s="74">
        <f t="shared" si="34"/>
        <v>4540800</v>
      </c>
      <c r="E65" s="74">
        <f>('11_Ост_П_ППР'!E256)*($E$9*2)*$E$14</f>
        <v>0</v>
      </c>
      <c r="F65" s="74">
        <f>('11_Ост_П_ППР'!F256)*($E$9*2)*$E$14</f>
        <v>0</v>
      </c>
      <c r="G65" s="74">
        <f>('11_Ост_П_ППР'!G256)*($E$9*2)*$E$14</f>
        <v>48000</v>
      </c>
      <c r="H65" s="74">
        <f>('11_Ост_П_ППР'!H256)*($E$9*2)*$E$14</f>
        <v>115200</v>
      </c>
      <c r="I65" s="74">
        <f>('11_Ост_П_ППР'!I256)*($E$9*2)*$E$14</f>
        <v>115200</v>
      </c>
      <c r="J65" s="74">
        <f>('11_Ост_П_ППР'!J256)*($E$9*2)*$E$14</f>
        <v>115200</v>
      </c>
      <c r="K65" s="74">
        <f>('11_Ост_П_ППР'!K256)*($E$9*2)*$E$14</f>
        <v>115200</v>
      </c>
      <c r="L65" s="74">
        <f>('11_Ост_П_ППР'!L256)*($E$9*2)*$E$14</f>
        <v>115200</v>
      </c>
      <c r="M65" s="74">
        <f>('11_Ост_П_ППР'!M256)*($E$9*2)*$E$14</f>
        <v>115200</v>
      </c>
      <c r="N65" s="74">
        <f>('11_Ост_П_ППР'!N256)*($E$9*2)*$E$14</f>
        <v>115200</v>
      </c>
      <c r="O65" s="74">
        <f>('11_Ост_П_ППР'!O256)*($E$9*2)*$E$14</f>
        <v>115200</v>
      </c>
      <c r="P65" s="74">
        <f>('11_Ост_П_ППР'!P256)*($E$9*2)*$E$14</f>
        <v>115200</v>
      </c>
      <c r="Q65" s="74">
        <f>('11_Ост_П_ППР'!Q256)*($E$9*2)*$E$14</f>
        <v>115200</v>
      </c>
      <c r="R65" s="74">
        <f>('11_Ост_П_ППР'!R256)*($E$9*2)*$E$14</f>
        <v>115200</v>
      </c>
      <c r="S65" s="74">
        <f>('11_Ост_П_ППР'!S256)*($E$9*2)*$E$14</f>
        <v>115200</v>
      </c>
      <c r="T65" s="74">
        <f>('11_Ост_П_ППР'!T256)*($E$9*2)*$E$14</f>
        <v>115200</v>
      </c>
      <c r="U65" s="74">
        <f>('11_Ост_П_ППР'!U256)*($E$9*2)*$E$14</f>
        <v>115200</v>
      </c>
      <c r="V65" s="74">
        <f>('11_Ост_П_ППР'!V256)*($E$9*2)*$E$14</f>
        <v>115200</v>
      </c>
      <c r="W65" s="74">
        <f>('11_Ост_П_ППР'!W256)*($E$9*2)*$E$14</f>
        <v>115200</v>
      </c>
      <c r="X65" s="74">
        <f>('11_Ост_П_ППР'!X256)*($E$9*2)*$E$14</f>
        <v>115200</v>
      </c>
      <c r="Y65" s="74">
        <f>('11_Ост_П_ППР'!Y256)*($E$9*2)*$E$14</f>
        <v>115200</v>
      </c>
      <c r="Z65" s="74">
        <f>('11_Ост_П_ППР'!Z256)*($E$9*2)*$E$14</f>
        <v>115200</v>
      </c>
      <c r="AA65" s="74">
        <f>('11_Ост_П_ППР'!AA256)*($E$9*2)*$E$14</f>
        <v>115200</v>
      </c>
      <c r="AB65" s="74">
        <f>('11_Ост_П_ППР'!AB256)*($E$9*2)*$E$14</f>
        <v>115200</v>
      </c>
      <c r="AC65" s="74">
        <f>('11_Ост_П_ППР'!AC256)*($E$9*2)*$E$14</f>
        <v>115200</v>
      </c>
      <c r="AD65" s="74">
        <f>('11_Ост_П_ППР'!AD256)*($E$9*2)*$E$14</f>
        <v>115200</v>
      </c>
      <c r="AE65" s="74">
        <f>('11_Ост_П_ППР'!AE256)*($E$9*2)*$E$14</f>
        <v>115200</v>
      </c>
      <c r="AF65" s="74">
        <f>('11_Ост_П_ППР'!AF256)*($E$9*2)*$E$14</f>
        <v>115200</v>
      </c>
      <c r="AG65" s="74">
        <f>('11_Ост_П_ППР'!AG256)*($E$9*2)*$E$14</f>
        <v>115200</v>
      </c>
      <c r="AH65" s="74">
        <f>('11_Ост_П_ППР'!AH256)*($E$9*2)*$E$14</f>
        <v>115200</v>
      </c>
      <c r="AI65" s="74">
        <f>('11_Ост_П_ППР'!AI256)*($E$9*2)*$E$14</f>
        <v>115200</v>
      </c>
      <c r="AJ65" s="74">
        <f>('11_Ост_П_ППР'!AJ256)*($E$9*2)*$E$14</f>
        <v>115200</v>
      </c>
      <c r="AK65" s="74">
        <f>('11_Ост_П_ППР'!AK256)*($E$9*2)*$E$14</f>
        <v>115200</v>
      </c>
      <c r="AL65" s="74">
        <f>('11_Ост_П_ППР'!AL256)*($E$9*2)*$E$14</f>
        <v>115200</v>
      </c>
      <c r="AM65" s="74">
        <f>('11_Ост_П_ППР'!AM256)*($E$9*2)*$E$14</f>
        <v>115200</v>
      </c>
      <c r="AN65" s="74">
        <f>('11_Ост_П_ППР'!AN256)*($E$9*2)*$E$14</f>
        <v>115200</v>
      </c>
      <c r="AO65" s="74">
        <f>('11_Ост_П_ППР'!AO256)*($E$9*2)*$E$14</f>
        <v>115200</v>
      </c>
      <c r="AP65" s="74">
        <f>('11_Ост_П_ППР'!AP256)*($E$9*2)*$E$14</f>
        <v>115200</v>
      </c>
      <c r="AQ65" s="74">
        <f>('11_Ост_П_ППР'!AQ256)*($E$9*2)*$E$14</f>
        <v>115200</v>
      </c>
      <c r="AR65" s="74">
        <f>('11_Ост_П_ППР'!AR256)*($E$9*2)*$E$14</f>
        <v>115200</v>
      </c>
      <c r="AS65" s="74">
        <f>('11_Ост_П_ППР'!AS256)*($E$9*2)*$E$14</f>
        <v>115200</v>
      </c>
      <c r="AT65" s="74">
        <f>('11_Ост_П_ППР'!AT256)*($E$9*2)*$E$14</f>
        <v>115200</v>
      </c>
      <c r="AU65" s="74">
        <f>('11_Ост_П_ППР'!AU256)*($E$9*2)*$E$14</f>
        <v>0</v>
      </c>
      <c r="AV65" s="74">
        <f>('11_Ост_П_ППР'!AV256)*($E$9*2)*$E$14</f>
        <v>0</v>
      </c>
      <c r="AW65" s="74">
        <f>('11_Ост_П_ППР'!AW256+'11_Ост_П_ППР'!AW257)*($E$9*2)*$E$15</f>
        <v>0</v>
      </c>
      <c r="AX65" s="74">
        <f>('11_Ост_П_ППР'!AX256+'11_Ост_П_ППР'!AX257)*($E$9*2)*$E$15</f>
        <v>0</v>
      </c>
      <c r="AY65" s="74">
        <f>('11_Ост_П_ППР'!AY256+'11_Ост_П_ППР'!AY257)*($E$9*2)*$E$15</f>
        <v>0</v>
      </c>
      <c r="AZ65" s="74">
        <f>('11_Ост_П_ППР'!AZ256+'11_Ост_П_ППР'!AZ257)*($E$9*2)*$E$15</f>
        <v>0</v>
      </c>
      <c r="BA65" s="74">
        <f>('11_Ост_П_ППР'!BA256+'11_Ост_П_ППР'!BA257)*($E$9*2)*$E$15</f>
        <v>0</v>
      </c>
      <c r="BB65" s="74">
        <f>('11_Ост_П_ППР'!BB256+'11_Ост_П_ППР'!BB257)*($E$9*2)*$E$15</f>
        <v>0</v>
      </c>
      <c r="BC65" s="74">
        <f>('11_Ост_П_ППР'!BC256+'11_Ост_П_ППР'!BC257)*($E$9*2)*$E$15</f>
        <v>0</v>
      </c>
      <c r="BD65" s="74">
        <f>('11_Ост_П_ППР'!BD256+'11_Ост_П_ППР'!BD257)*($E$9*2)*$E$15</f>
        <v>0</v>
      </c>
      <c r="BE65" s="74">
        <f>('11_Ост_П_ППР'!BE256+'11_Ост_П_ППР'!BE257)*($E$9*2)*$E$15</f>
        <v>0</v>
      </c>
      <c r="BF65" s="74">
        <f>('11_Ост_П_ППР'!BF256+'11_Ост_П_ППР'!BF257)*($E$9*2)*$E$15</f>
        <v>0</v>
      </c>
      <c r="BG65" s="74">
        <f>('11_Ост_П_ППР'!BG256+'11_Ост_П_ППР'!BG257)*($E$9*2)*$E$15</f>
        <v>0</v>
      </c>
      <c r="BH65" s="74">
        <f>('11_Ост_П_ППР'!BH256+'11_Ост_П_ППР'!BH257)*($E$9*2)*$E$15</f>
        <v>0</v>
      </c>
    </row>
    <row r="66" spans="2:60" s="6" customFormat="1" ht="14.25" hidden="1" x14ac:dyDescent="0.2">
      <c r="B66" s="121"/>
      <c r="C66" s="400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</row>
    <row r="67" spans="2:60" s="6" customFormat="1" ht="15" hidden="1" x14ac:dyDescent="0.25">
      <c r="B67" s="48"/>
      <c r="C67" s="399"/>
      <c r="D67" s="77">
        <f t="shared" si="34"/>
        <v>0</v>
      </c>
      <c r="E67" s="77">
        <f>E68</f>
        <v>0</v>
      </c>
      <c r="F67" s="77">
        <f t="shared" ref="F67:BH67" si="38">F68</f>
        <v>0</v>
      </c>
      <c r="G67" s="77">
        <f t="shared" si="38"/>
        <v>0</v>
      </c>
      <c r="H67" s="77">
        <f t="shared" si="38"/>
        <v>0</v>
      </c>
      <c r="I67" s="77">
        <f t="shared" si="38"/>
        <v>0</v>
      </c>
      <c r="J67" s="77">
        <f t="shared" si="38"/>
        <v>0</v>
      </c>
      <c r="K67" s="77">
        <f t="shared" si="38"/>
        <v>0</v>
      </c>
      <c r="L67" s="77">
        <f t="shared" si="38"/>
        <v>0</v>
      </c>
      <c r="M67" s="77">
        <f t="shared" si="38"/>
        <v>0</v>
      </c>
      <c r="N67" s="77">
        <f t="shared" si="38"/>
        <v>0</v>
      </c>
      <c r="O67" s="77">
        <f t="shared" si="38"/>
        <v>0</v>
      </c>
      <c r="P67" s="77">
        <f t="shared" si="38"/>
        <v>0</v>
      </c>
      <c r="Q67" s="77">
        <f t="shared" si="38"/>
        <v>0</v>
      </c>
      <c r="R67" s="77">
        <f t="shared" si="38"/>
        <v>0</v>
      </c>
      <c r="S67" s="77">
        <f t="shared" si="38"/>
        <v>0</v>
      </c>
      <c r="T67" s="77">
        <f t="shared" si="38"/>
        <v>0</v>
      </c>
      <c r="U67" s="77">
        <f t="shared" si="38"/>
        <v>0</v>
      </c>
      <c r="V67" s="77">
        <f t="shared" si="38"/>
        <v>0</v>
      </c>
      <c r="W67" s="77">
        <f t="shared" si="38"/>
        <v>0</v>
      </c>
      <c r="X67" s="77">
        <f t="shared" si="38"/>
        <v>0</v>
      </c>
      <c r="Y67" s="77">
        <f t="shared" si="38"/>
        <v>0</v>
      </c>
      <c r="Z67" s="77">
        <f t="shared" si="38"/>
        <v>0</v>
      </c>
      <c r="AA67" s="77">
        <f t="shared" si="38"/>
        <v>0</v>
      </c>
      <c r="AB67" s="77">
        <f t="shared" si="38"/>
        <v>0</v>
      </c>
      <c r="AC67" s="77">
        <f t="shared" si="38"/>
        <v>0</v>
      </c>
      <c r="AD67" s="77">
        <f t="shared" si="38"/>
        <v>0</v>
      </c>
      <c r="AE67" s="77">
        <f t="shared" si="38"/>
        <v>0</v>
      </c>
      <c r="AF67" s="77">
        <f t="shared" si="38"/>
        <v>0</v>
      </c>
      <c r="AG67" s="77">
        <f t="shared" si="38"/>
        <v>0</v>
      </c>
      <c r="AH67" s="77">
        <f t="shared" si="38"/>
        <v>0</v>
      </c>
      <c r="AI67" s="77">
        <f t="shared" si="38"/>
        <v>0</v>
      </c>
      <c r="AJ67" s="77">
        <f t="shared" si="38"/>
        <v>0</v>
      </c>
      <c r="AK67" s="77">
        <f t="shared" si="38"/>
        <v>0</v>
      </c>
      <c r="AL67" s="77">
        <f t="shared" si="38"/>
        <v>0</v>
      </c>
      <c r="AM67" s="77">
        <f t="shared" si="38"/>
        <v>0</v>
      </c>
      <c r="AN67" s="77">
        <f t="shared" si="38"/>
        <v>0</v>
      </c>
      <c r="AO67" s="77">
        <f t="shared" si="38"/>
        <v>0</v>
      </c>
      <c r="AP67" s="77">
        <f t="shared" si="38"/>
        <v>0</v>
      </c>
      <c r="AQ67" s="77">
        <f t="shared" si="38"/>
        <v>0</v>
      </c>
      <c r="AR67" s="77">
        <f t="shared" si="38"/>
        <v>0</v>
      </c>
      <c r="AS67" s="77">
        <f t="shared" si="38"/>
        <v>0</v>
      </c>
      <c r="AT67" s="77">
        <f t="shared" si="38"/>
        <v>0</v>
      </c>
      <c r="AU67" s="77">
        <f t="shared" si="38"/>
        <v>0</v>
      </c>
      <c r="AV67" s="77">
        <f t="shared" si="38"/>
        <v>0</v>
      </c>
      <c r="AW67" s="77">
        <f t="shared" si="38"/>
        <v>0</v>
      </c>
      <c r="AX67" s="77">
        <f t="shared" si="38"/>
        <v>0</v>
      </c>
      <c r="AY67" s="77">
        <f t="shared" si="38"/>
        <v>0</v>
      </c>
      <c r="AZ67" s="77">
        <f t="shared" si="38"/>
        <v>0</v>
      </c>
      <c r="BA67" s="77">
        <f t="shared" si="38"/>
        <v>0</v>
      </c>
      <c r="BB67" s="77">
        <f t="shared" si="38"/>
        <v>0</v>
      </c>
      <c r="BC67" s="77">
        <f t="shared" si="38"/>
        <v>0</v>
      </c>
      <c r="BD67" s="77">
        <f t="shared" si="38"/>
        <v>0</v>
      </c>
      <c r="BE67" s="77">
        <f t="shared" si="38"/>
        <v>0</v>
      </c>
      <c r="BF67" s="77">
        <f t="shared" si="38"/>
        <v>0</v>
      </c>
      <c r="BG67" s="77">
        <f t="shared" si="38"/>
        <v>0</v>
      </c>
      <c r="BH67" s="77">
        <f t="shared" si="38"/>
        <v>0</v>
      </c>
    </row>
    <row r="68" spans="2:60" s="6" customFormat="1" ht="15" hidden="1" x14ac:dyDescent="0.25">
      <c r="B68" s="53"/>
      <c r="C68" s="396"/>
      <c r="D68" s="81">
        <f t="shared" si="34"/>
        <v>0</v>
      </c>
      <c r="E68" s="74">
        <f t="shared" ref="E68:BH68" si="39">SUM(E69:E70)</f>
        <v>0</v>
      </c>
      <c r="F68" s="74">
        <f t="shared" si="39"/>
        <v>0</v>
      </c>
      <c r="G68" s="74">
        <f t="shared" si="39"/>
        <v>0</v>
      </c>
      <c r="H68" s="74">
        <f t="shared" si="39"/>
        <v>0</v>
      </c>
      <c r="I68" s="74">
        <f t="shared" si="39"/>
        <v>0</v>
      </c>
      <c r="J68" s="74">
        <f t="shared" si="39"/>
        <v>0</v>
      </c>
      <c r="K68" s="74">
        <f t="shared" si="39"/>
        <v>0</v>
      </c>
      <c r="L68" s="74">
        <f>SUM(L69:L70)</f>
        <v>0</v>
      </c>
      <c r="M68" s="74">
        <f t="shared" si="39"/>
        <v>0</v>
      </c>
      <c r="N68" s="74">
        <f t="shared" si="39"/>
        <v>0</v>
      </c>
      <c r="O68" s="74">
        <f t="shared" si="39"/>
        <v>0</v>
      </c>
      <c r="P68" s="74">
        <f t="shared" si="39"/>
        <v>0</v>
      </c>
      <c r="Q68" s="74">
        <f t="shared" si="39"/>
        <v>0</v>
      </c>
      <c r="R68" s="74">
        <f t="shared" si="39"/>
        <v>0</v>
      </c>
      <c r="S68" s="74">
        <f t="shared" si="39"/>
        <v>0</v>
      </c>
      <c r="T68" s="74">
        <f t="shared" si="39"/>
        <v>0</v>
      </c>
      <c r="U68" s="74">
        <f t="shared" si="39"/>
        <v>0</v>
      </c>
      <c r="V68" s="74">
        <f t="shared" si="39"/>
        <v>0</v>
      </c>
      <c r="W68" s="74">
        <f t="shared" si="39"/>
        <v>0</v>
      </c>
      <c r="X68" s="74">
        <f t="shared" si="39"/>
        <v>0</v>
      </c>
      <c r="Y68" s="74">
        <f t="shared" si="39"/>
        <v>0</v>
      </c>
      <c r="Z68" s="74">
        <f t="shared" si="39"/>
        <v>0</v>
      </c>
      <c r="AA68" s="74">
        <f t="shared" si="39"/>
        <v>0</v>
      </c>
      <c r="AB68" s="74">
        <f t="shared" si="39"/>
        <v>0</v>
      </c>
      <c r="AC68" s="74">
        <f t="shared" si="39"/>
        <v>0</v>
      </c>
      <c r="AD68" s="74">
        <f t="shared" si="39"/>
        <v>0</v>
      </c>
      <c r="AE68" s="74">
        <f t="shared" si="39"/>
        <v>0</v>
      </c>
      <c r="AF68" s="74">
        <f t="shared" si="39"/>
        <v>0</v>
      </c>
      <c r="AG68" s="74">
        <f t="shared" si="39"/>
        <v>0</v>
      </c>
      <c r="AH68" s="74">
        <f t="shared" si="39"/>
        <v>0</v>
      </c>
      <c r="AI68" s="74">
        <f t="shared" si="39"/>
        <v>0</v>
      </c>
      <c r="AJ68" s="74">
        <f t="shared" si="39"/>
        <v>0</v>
      </c>
      <c r="AK68" s="74">
        <f t="shared" si="39"/>
        <v>0</v>
      </c>
      <c r="AL68" s="74">
        <f t="shared" si="39"/>
        <v>0</v>
      </c>
      <c r="AM68" s="74">
        <f t="shared" si="39"/>
        <v>0</v>
      </c>
      <c r="AN68" s="74">
        <f t="shared" si="39"/>
        <v>0</v>
      </c>
      <c r="AO68" s="74">
        <f t="shared" si="39"/>
        <v>0</v>
      </c>
      <c r="AP68" s="74">
        <f t="shared" si="39"/>
        <v>0</v>
      </c>
      <c r="AQ68" s="74">
        <f t="shared" si="39"/>
        <v>0</v>
      </c>
      <c r="AR68" s="74">
        <f t="shared" si="39"/>
        <v>0</v>
      </c>
      <c r="AS68" s="74">
        <f t="shared" si="39"/>
        <v>0</v>
      </c>
      <c r="AT68" s="74">
        <f t="shared" si="39"/>
        <v>0</v>
      </c>
      <c r="AU68" s="74">
        <f t="shared" si="39"/>
        <v>0</v>
      </c>
      <c r="AV68" s="74">
        <f t="shared" si="39"/>
        <v>0</v>
      </c>
      <c r="AW68" s="74">
        <f t="shared" si="39"/>
        <v>0</v>
      </c>
      <c r="AX68" s="74">
        <f t="shared" si="39"/>
        <v>0</v>
      </c>
      <c r="AY68" s="74">
        <f t="shared" si="39"/>
        <v>0</v>
      </c>
      <c r="AZ68" s="74">
        <f t="shared" si="39"/>
        <v>0</v>
      </c>
      <c r="BA68" s="74">
        <f t="shared" si="39"/>
        <v>0</v>
      </c>
      <c r="BB68" s="74">
        <f t="shared" si="39"/>
        <v>0</v>
      </c>
      <c r="BC68" s="74">
        <f t="shared" si="39"/>
        <v>0</v>
      </c>
      <c r="BD68" s="74">
        <f t="shared" si="39"/>
        <v>0</v>
      </c>
      <c r="BE68" s="74">
        <f t="shared" si="39"/>
        <v>0</v>
      </c>
      <c r="BF68" s="74">
        <f t="shared" si="39"/>
        <v>0</v>
      </c>
      <c r="BG68" s="74">
        <f t="shared" si="39"/>
        <v>0</v>
      </c>
      <c r="BH68" s="74">
        <f t="shared" si="39"/>
        <v>0</v>
      </c>
    </row>
    <row r="69" spans="2:60" s="6" customFormat="1" ht="14.25" hidden="1" x14ac:dyDescent="0.2">
      <c r="B69" s="49"/>
      <c r="C69" s="400"/>
      <c r="D69" s="74">
        <f t="shared" si="34"/>
        <v>0</v>
      </c>
      <c r="E69" s="74">
        <f>'11_Ост_П_ППР'!E258*$E$14*($E$11*2)*$E$15</f>
        <v>0</v>
      </c>
      <c r="F69" s="74">
        <f>'11_Ост_П_ППР'!F258*$E$14*($E$11*2)*$E$15</f>
        <v>0</v>
      </c>
      <c r="G69" s="74">
        <f>'11_Ост_П_ППР'!G258*$E$14*($E$11*2)*$E$15</f>
        <v>0</v>
      </c>
      <c r="H69" s="74">
        <f>'11_Ост_П_ППР'!H258*$E$14*($E$11*2)*$E$15</f>
        <v>0</v>
      </c>
      <c r="I69" s="74">
        <f>'11_Ост_П_ППР'!I258*$E$14*($E$11*2)*$E$15</f>
        <v>0</v>
      </c>
      <c r="J69" s="74">
        <f>'11_Ост_П_ППР'!J258*$E$14*($E$11*2)*$E$15</f>
        <v>0</v>
      </c>
      <c r="K69" s="74">
        <f>'11_Ост_П_ППР'!K258*$E$14*($E$11*2)*$E$15</f>
        <v>0</v>
      </c>
      <c r="L69" s="74">
        <f>'11_Ост_П_ППР'!L258*$E$14*($E$11*2)*$E$15</f>
        <v>0</v>
      </c>
      <c r="M69" s="74">
        <f>'11_Ост_П_ППР'!M258*$E$14*($E$11*2)*$E$15</f>
        <v>0</v>
      </c>
      <c r="N69" s="74">
        <f>'11_Ост_П_ППР'!N258*$E$14*($E$11*2)*$E$15</f>
        <v>0</v>
      </c>
      <c r="O69" s="74">
        <f>'11_Ост_П_ППР'!O258*$E$14*($E$11*2)*$E$15</f>
        <v>0</v>
      </c>
      <c r="P69" s="74">
        <f>'11_Ост_П_ППР'!P258*$E$14*($E$11*2)*$E$15</f>
        <v>0</v>
      </c>
      <c r="Q69" s="74">
        <f>'11_Ост_П_ППР'!Q258*$E$14*($E$11*2)*$E$15</f>
        <v>0</v>
      </c>
      <c r="R69" s="74">
        <f>'11_Ост_П_ППР'!R258*$E$14*($E$11*2)*$E$15</f>
        <v>0</v>
      </c>
      <c r="S69" s="74">
        <f>'11_Ост_П_ППР'!S258*$E$14*($E$11*2)*$E$15</f>
        <v>0</v>
      </c>
      <c r="T69" s="74">
        <f>'11_Ост_П_ППР'!T258*$E$14*($E$11*2)*$E$15</f>
        <v>0</v>
      </c>
      <c r="U69" s="74">
        <f>'11_Ост_П_ППР'!U258*$E$14*($E$11*2)*$E$15</f>
        <v>0</v>
      </c>
      <c r="V69" s="74">
        <f>'11_Ост_П_ППР'!V258*$E$14*($E$11*2)*$E$15</f>
        <v>0</v>
      </c>
      <c r="W69" s="74">
        <f>'11_Ост_П_ППР'!W258*$E$14*($E$11*2)*$E$15</f>
        <v>0</v>
      </c>
      <c r="X69" s="74">
        <f>'11_Ост_П_ППР'!X258*$E$14*($E$11*2)*$E$15</f>
        <v>0</v>
      </c>
      <c r="Y69" s="74">
        <f>'11_Ост_П_ППР'!Y258*$E$14*($E$11*2)*$E$15</f>
        <v>0</v>
      </c>
      <c r="Z69" s="74">
        <f>'11_Ост_П_ППР'!Z258*$E$14*($E$11*2)*$E$15</f>
        <v>0</v>
      </c>
      <c r="AA69" s="74">
        <f>'11_Ост_П_ППР'!AA258*$E$14*($E$11*2)*$E$15</f>
        <v>0</v>
      </c>
      <c r="AB69" s="74">
        <f>'11_Ост_П_ППР'!AB258*$E$14*($E$11*2)*$E$15</f>
        <v>0</v>
      </c>
      <c r="AC69" s="74">
        <f>'11_Ост_П_ППР'!AC258*$E$14*($E$11*2)*$E$15</f>
        <v>0</v>
      </c>
      <c r="AD69" s="74">
        <f>'11_Ост_П_ППР'!AD258*$E$14*($E$11*2)*$E$15</f>
        <v>0</v>
      </c>
      <c r="AE69" s="74">
        <f>'11_Ост_П_ППР'!AE258*$E$14*($E$11*2)*$E$15</f>
        <v>0</v>
      </c>
      <c r="AF69" s="74">
        <f>'11_Ост_П_ППР'!AF258*$E$14*($E$11*2)*$E$15</f>
        <v>0</v>
      </c>
      <c r="AG69" s="74">
        <f>'11_Ост_П_ППР'!AG258*$E$14*($E$11*2)*$E$15</f>
        <v>0</v>
      </c>
      <c r="AH69" s="74">
        <f>'11_Ост_П_ППР'!AH258*$E$14*($E$11*2)*$E$15</f>
        <v>0</v>
      </c>
      <c r="AI69" s="74">
        <f>'11_Ост_П_ППР'!AI258*$E$14*($E$11*2)*$E$15</f>
        <v>0</v>
      </c>
      <c r="AJ69" s="74">
        <f>'11_Ост_П_ППР'!AJ258*$E$14*($E$11*2)*$E$15</f>
        <v>0</v>
      </c>
      <c r="AK69" s="74">
        <f>'11_Ост_П_ППР'!AK258*$E$14*($E$11*2)*$E$15</f>
        <v>0</v>
      </c>
      <c r="AL69" s="74">
        <f>'11_Ост_П_ППР'!AL258*$E$14*($E$11*2)*$E$15</f>
        <v>0</v>
      </c>
      <c r="AM69" s="74">
        <f>'11_Ост_П_ППР'!AM258*$E$14*($E$11*2)*$E$15</f>
        <v>0</v>
      </c>
      <c r="AN69" s="74">
        <f>'11_Ост_П_ППР'!AN258*$E$14*($E$11*2)*$E$15</f>
        <v>0</v>
      </c>
      <c r="AO69" s="74">
        <f>'11_Ост_П_ППР'!AO258*$E$14*($E$11*2)*$E$15</f>
        <v>0</v>
      </c>
      <c r="AP69" s="74">
        <f>'11_Ост_П_ППР'!AP258*$E$14*($E$11*2)*$E$15</f>
        <v>0</v>
      </c>
      <c r="AQ69" s="74">
        <f>'11_Ост_П_ППР'!AQ258*$E$14*($E$11*2)*$E$15</f>
        <v>0</v>
      </c>
      <c r="AR69" s="74">
        <f>'11_Ост_П_ППР'!AR258*$E$14*($E$11*2)*$E$15</f>
        <v>0</v>
      </c>
      <c r="AS69" s="74">
        <f>'11_Ост_П_ППР'!AS258*$E$14*($E$11*2)*$E$15</f>
        <v>0</v>
      </c>
      <c r="AT69" s="74">
        <f>'11_Ост_П_ППР'!AT258*$E$14*($E$11*2)*$E$15</f>
        <v>0</v>
      </c>
      <c r="AU69" s="74">
        <f>'11_Ост_П_ППР'!AU258*$E$14*($E$11*2)*$E$15</f>
        <v>0</v>
      </c>
      <c r="AV69" s="74">
        <f>'11_Ост_П_ППР'!AV258*$E$14*($E$11*2)*$E$15</f>
        <v>0</v>
      </c>
      <c r="AW69" s="74">
        <f>'11_Ост_П_ППР'!AW258*$E$14*($E$11*2)*$E$15</f>
        <v>0</v>
      </c>
      <c r="AX69" s="74">
        <f>'11_Ост_П_ППР'!AX258*$E$14*($E$11*2)*$E$15</f>
        <v>0</v>
      </c>
      <c r="AY69" s="74">
        <f>'11_Ост_П_ППР'!AY258*$E$14*($E$11*2)*$E$15</f>
        <v>0</v>
      </c>
      <c r="AZ69" s="74">
        <f>'11_Ост_П_ППР'!AZ258*$E$14*($E$11*2)*$E$15</f>
        <v>0</v>
      </c>
      <c r="BA69" s="74">
        <f>'11_Ост_П_ППР'!BA258*$E$14*($E$11*2)*$E$15</f>
        <v>0</v>
      </c>
      <c r="BB69" s="74">
        <f>'11_Ост_П_ППР'!BB258*$E$14*($E$11*2)*$E$15</f>
        <v>0</v>
      </c>
      <c r="BC69" s="74">
        <f>'11_Ост_П_ППР'!BC258*$E$14*($E$11*2)*$E$15</f>
        <v>0</v>
      </c>
      <c r="BD69" s="74">
        <f>'11_Ост_П_ППР'!BD258*$E$14*($E$11*2)*$E$15</f>
        <v>0</v>
      </c>
      <c r="BE69" s="74">
        <f>'11_Ост_П_ППР'!BE258*$E$14*($E$11*2)*$E$15</f>
        <v>0</v>
      </c>
      <c r="BF69" s="74">
        <f>'11_Ост_П_ППР'!BF258*$E$14*($E$11*2)*$E$15</f>
        <v>0</v>
      </c>
      <c r="BG69" s="74">
        <f>'11_Ост_П_ППР'!BG258*$E$14*($E$11*2)*$E$15</f>
        <v>0</v>
      </c>
      <c r="BH69" s="74">
        <f>'11_Ост_П_ППР'!BH258*$E$14*($E$11*2)*$E$15</f>
        <v>0</v>
      </c>
    </row>
    <row r="70" spans="2:60" s="6" customFormat="1" ht="14.25" hidden="1" x14ac:dyDescent="0.2">
      <c r="B70" s="49"/>
      <c r="C70" s="400"/>
      <c r="D70" s="74">
        <f t="shared" si="34"/>
        <v>0</v>
      </c>
      <c r="E70" s="74">
        <f>'11_Ост_П_ППР'!E258*$E$14*$E$17</f>
        <v>0</v>
      </c>
      <c r="F70" s="74">
        <f>'11_Ост_П_ППР'!F258*$E$14*$E$17</f>
        <v>0</v>
      </c>
      <c r="G70" s="74">
        <f>'11_Ост_П_ППР'!G258*$E$14*$E$17</f>
        <v>0</v>
      </c>
      <c r="H70" s="74">
        <f>'11_Ост_П_ППР'!H258*$E$14*$E$17</f>
        <v>0</v>
      </c>
      <c r="I70" s="74">
        <f>'11_Ост_П_ППР'!I258*$E$14*$E$17</f>
        <v>0</v>
      </c>
      <c r="J70" s="74">
        <f>'11_Ост_П_ППР'!J258*$E$14*$E$17</f>
        <v>0</v>
      </c>
      <c r="K70" s="74">
        <f>'11_Ост_П_ППР'!K258*$E$14*$E$17</f>
        <v>0</v>
      </c>
      <c r="L70" s="74">
        <f>'11_Ост_П_ППР'!L258*$E$14*$E$17</f>
        <v>0</v>
      </c>
      <c r="M70" s="74">
        <f>'11_Ост_П_ППР'!M258*$E$14*$E$17</f>
        <v>0</v>
      </c>
      <c r="N70" s="74">
        <f>'11_Ост_П_ППР'!N258*$E$14*$E$17</f>
        <v>0</v>
      </c>
      <c r="O70" s="74">
        <f>'11_Ост_П_ППР'!O258*$E$14*$E$17</f>
        <v>0</v>
      </c>
      <c r="P70" s="74">
        <f>'11_Ост_П_ППР'!P258*$E$14*$E$17</f>
        <v>0</v>
      </c>
      <c r="Q70" s="74">
        <f>'11_Ост_П_ППР'!Q258*$E$14*$E$17</f>
        <v>0</v>
      </c>
      <c r="R70" s="74">
        <f>'11_Ост_П_ППР'!R258*$E$14*$E$17</f>
        <v>0</v>
      </c>
      <c r="S70" s="74">
        <f>'11_Ост_П_ППР'!S258*$E$14*$E$17</f>
        <v>0</v>
      </c>
      <c r="T70" s="74">
        <f>'11_Ост_П_ППР'!T258*$E$14*$E$17</f>
        <v>0</v>
      </c>
      <c r="U70" s="74">
        <f>'11_Ост_П_ППР'!U258*$E$14*$E$17</f>
        <v>0</v>
      </c>
      <c r="V70" s="74">
        <f>'11_Ост_П_ППР'!V258*$E$14*$E$17</f>
        <v>0</v>
      </c>
      <c r="W70" s="74">
        <f>'11_Ост_П_ППР'!W258*$E$14*$E$17</f>
        <v>0</v>
      </c>
      <c r="X70" s="74">
        <f>'11_Ост_П_ППР'!X258*$E$14*$E$17</f>
        <v>0</v>
      </c>
      <c r="Y70" s="74">
        <f>'11_Ост_П_ППР'!Y258*$E$14*$E$17</f>
        <v>0</v>
      </c>
      <c r="Z70" s="74">
        <f>'11_Ост_П_ППР'!Z258*$E$14*$E$17</f>
        <v>0</v>
      </c>
      <c r="AA70" s="74">
        <f>'11_Ост_П_ППР'!AA258*$E$14*$E$17</f>
        <v>0</v>
      </c>
      <c r="AB70" s="74">
        <f>'11_Ост_П_ППР'!AB258*$E$14*$E$17</f>
        <v>0</v>
      </c>
      <c r="AC70" s="74">
        <f>'11_Ост_П_ППР'!AC258*$E$14*$E$17</f>
        <v>0</v>
      </c>
      <c r="AD70" s="74">
        <f>'11_Ост_П_ППР'!AD258*$E$14*$E$17</f>
        <v>0</v>
      </c>
      <c r="AE70" s="74">
        <f>'11_Ост_П_ППР'!AE258*$E$14*$E$17</f>
        <v>0</v>
      </c>
      <c r="AF70" s="74">
        <f>'11_Ост_П_ППР'!AF258*$E$14*$E$17</f>
        <v>0</v>
      </c>
      <c r="AG70" s="74">
        <f>'11_Ост_П_ППР'!AG258*$E$14*$E$17</f>
        <v>0</v>
      </c>
      <c r="AH70" s="74">
        <f>'11_Ост_П_ППР'!AH258*$E$14*$E$17</f>
        <v>0</v>
      </c>
      <c r="AI70" s="74">
        <f>'11_Ост_П_ППР'!AI258*$E$14*$E$17</f>
        <v>0</v>
      </c>
      <c r="AJ70" s="74">
        <f>'11_Ост_П_ППР'!AJ258*$E$14*$E$17</f>
        <v>0</v>
      </c>
      <c r="AK70" s="74">
        <f>'11_Ост_П_ППР'!AK258*$E$14*$E$17</f>
        <v>0</v>
      </c>
      <c r="AL70" s="74">
        <f>'11_Ост_П_ППР'!AL258*$E$14*$E$17</f>
        <v>0</v>
      </c>
      <c r="AM70" s="74">
        <f>'11_Ост_П_ППР'!AM258*$E$14*$E$17</f>
        <v>0</v>
      </c>
      <c r="AN70" s="74">
        <f>'11_Ост_П_ППР'!AN258*$E$14*$E$17</f>
        <v>0</v>
      </c>
      <c r="AO70" s="74">
        <f>'11_Ост_П_ППР'!AO258*$E$14*$E$17</f>
        <v>0</v>
      </c>
      <c r="AP70" s="74">
        <f>'11_Ост_П_ППР'!AP258*$E$14*$E$17</f>
        <v>0</v>
      </c>
      <c r="AQ70" s="74">
        <f>'11_Ост_П_ППР'!AQ258*$E$14*$E$17</f>
        <v>0</v>
      </c>
      <c r="AR70" s="74">
        <f>'11_Ост_П_ППР'!AR258*$E$14*$E$17</f>
        <v>0</v>
      </c>
      <c r="AS70" s="74">
        <f>'11_Ост_П_ППР'!AS258*$E$14*$E$17</f>
        <v>0</v>
      </c>
      <c r="AT70" s="74">
        <f>'11_Ост_П_ППР'!AT258*$E$14*$E$17</f>
        <v>0</v>
      </c>
      <c r="AU70" s="74">
        <f>'11_Ост_П_ППР'!AU258*$E$14*$E$17</f>
        <v>0</v>
      </c>
      <c r="AV70" s="74">
        <f>'11_Ост_П_ППР'!AV258*$E$14*$E$17</f>
        <v>0</v>
      </c>
      <c r="AW70" s="74">
        <f>'11_Ост_П_ППР'!AW258*$E$14*$E$17</f>
        <v>0</v>
      </c>
      <c r="AX70" s="74">
        <f>'11_Ост_П_ППР'!AX258*$E$14*$E$17</f>
        <v>0</v>
      </c>
      <c r="AY70" s="74">
        <f>'11_Ост_П_ППР'!AY258*$E$14*$E$17</f>
        <v>0</v>
      </c>
      <c r="AZ70" s="74">
        <f>'11_Ост_П_ППР'!AZ258*$E$14*$E$17</f>
        <v>0</v>
      </c>
      <c r="BA70" s="74">
        <f>'11_Ост_П_ППР'!BA258*$E$14*$E$17</f>
        <v>0</v>
      </c>
      <c r="BB70" s="74">
        <f>'11_Ост_П_ППР'!BB258*$E$14*$E$17</f>
        <v>0</v>
      </c>
      <c r="BC70" s="74">
        <f>'11_Ост_П_ППР'!BC258*$E$14*$E$17</f>
        <v>0</v>
      </c>
      <c r="BD70" s="74">
        <f>'11_Ост_П_ППР'!BD258*$E$14*$E$17</f>
        <v>0</v>
      </c>
      <c r="BE70" s="74">
        <f>'11_Ост_П_ППР'!BE258*$E$14*$E$17</f>
        <v>0</v>
      </c>
      <c r="BF70" s="74">
        <f>'11_Ост_П_ППР'!BF258*$E$14*$E$17</f>
        <v>0</v>
      </c>
      <c r="BG70" s="74">
        <f>'11_Ост_П_ППР'!BG258*$E$14*$E$17</f>
        <v>0</v>
      </c>
      <c r="BH70" s="74">
        <f>'11_Ост_П_ППР'!BH258*$E$14*$E$17</f>
        <v>0</v>
      </c>
    </row>
    <row r="71" spans="2:60" s="6" customFormat="1" ht="15" hidden="1" x14ac:dyDescent="0.25">
      <c r="B71" s="48"/>
      <c r="C71" s="401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</row>
    <row r="72" spans="2:60" s="6" customFormat="1" ht="15" hidden="1" x14ac:dyDescent="0.25">
      <c r="B72" s="53"/>
      <c r="C72" s="399"/>
      <c r="D72" s="81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</row>
    <row r="73" spans="2:60" s="6" customFormat="1" ht="14.25" hidden="1" x14ac:dyDescent="0.2">
      <c r="B73" s="121"/>
      <c r="C73" s="400"/>
      <c r="D73" s="74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</row>
    <row r="74" spans="2:60" s="6" customFormat="1" ht="15" hidden="1" x14ac:dyDescent="0.25">
      <c r="B74" s="48"/>
      <c r="C74" s="399"/>
      <c r="D74" s="77">
        <f t="shared" si="34"/>
        <v>0</v>
      </c>
      <c r="E74" s="77">
        <f>E75</f>
        <v>0</v>
      </c>
      <c r="F74" s="77">
        <f t="shared" ref="F74:BH74" si="40">F75</f>
        <v>0</v>
      </c>
      <c r="G74" s="77">
        <f t="shared" si="40"/>
        <v>0</v>
      </c>
      <c r="H74" s="77">
        <f t="shared" si="40"/>
        <v>0</v>
      </c>
      <c r="I74" s="77">
        <f t="shared" si="40"/>
        <v>0</v>
      </c>
      <c r="J74" s="77">
        <f t="shared" si="40"/>
        <v>0</v>
      </c>
      <c r="K74" s="77">
        <f t="shared" si="40"/>
        <v>0</v>
      </c>
      <c r="L74" s="77">
        <f t="shared" si="40"/>
        <v>0</v>
      </c>
      <c r="M74" s="77">
        <f t="shared" si="40"/>
        <v>0</v>
      </c>
      <c r="N74" s="77">
        <f t="shared" si="40"/>
        <v>0</v>
      </c>
      <c r="O74" s="77">
        <f t="shared" si="40"/>
        <v>0</v>
      </c>
      <c r="P74" s="77">
        <f t="shared" si="40"/>
        <v>0</v>
      </c>
      <c r="Q74" s="77">
        <f t="shared" si="40"/>
        <v>0</v>
      </c>
      <c r="R74" s="77">
        <f t="shared" si="40"/>
        <v>0</v>
      </c>
      <c r="S74" s="77">
        <f t="shared" si="40"/>
        <v>0</v>
      </c>
      <c r="T74" s="77">
        <f t="shared" si="40"/>
        <v>0</v>
      </c>
      <c r="U74" s="77">
        <f t="shared" si="40"/>
        <v>0</v>
      </c>
      <c r="V74" s="77">
        <f t="shared" si="40"/>
        <v>0</v>
      </c>
      <c r="W74" s="77">
        <f t="shared" si="40"/>
        <v>0</v>
      </c>
      <c r="X74" s="77">
        <f t="shared" si="40"/>
        <v>0</v>
      </c>
      <c r="Y74" s="77">
        <f t="shared" si="40"/>
        <v>0</v>
      </c>
      <c r="Z74" s="77">
        <f t="shared" si="40"/>
        <v>0</v>
      </c>
      <c r="AA74" s="77">
        <f t="shared" si="40"/>
        <v>0</v>
      </c>
      <c r="AB74" s="77">
        <f t="shared" si="40"/>
        <v>0</v>
      </c>
      <c r="AC74" s="77">
        <f t="shared" si="40"/>
        <v>0</v>
      </c>
      <c r="AD74" s="77">
        <f t="shared" si="40"/>
        <v>0</v>
      </c>
      <c r="AE74" s="77">
        <f t="shared" si="40"/>
        <v>0</v>
      </c>
      <c r="AF74" s="77">
        <f t="shared" si="40"/>
        <v>0</v>
      </c>
      <c r="AG74" s="77">
        <f t="shared" si="40"/>
        <v>0</v>
      </c>
      <c r="AH74" s="77">
        <f t="shared" si="40"/>
        <v>0</v>
      </c>
      <c r="AI74" s="77">
        <f t="shared" si="40"/>
        <v>0</v>
      </c>
      <c r="AJ74" s="77">
        <f t="shared" si="40"/>
        <v>0</v>
      </c>
      <c r="AK74" s="77">
        <f t="shared" si="40"/>
        <v>0</v>
      </c>
      <c r="AL74" s="77">
        <f t="shared" si="40"/>
        <v>0</v>
      </c>
      <c r="AM74" s="77">
        <f t="shared" si="40"/>
        <v>0</v>
      </c>
      <c r="AN74" s="77">
        <f t="shared" si="40"/>
        <v>0</v>
      </c>
      <c r="AO74" s="77">
        <f t="shared" si="40"/>
        <v>0</v>
      </c>
      <c r="AP74" s="77">
        <f t="shared" si="40"/>
        <v>0</v>
      </c>
      <c r="AQ74" s="77">
        <f t="shared" si="40"/>
        <v>0</v>
      </c>
      <c r="AR74" s="77">
        <f t="shared" si="40"/>
        <v>0</v>
      </c>
      <c r="AS74" s="77">
        <f t="shared" si="40"/>
        <v>0</v>
      </c>
      <c r="AT74" s="77">
        <f t="shared" si="40"/>
        <v>0</v>
      </c>
      <c r="AU74" s="77">
        <f t="shared" si="40"/>
        <v>0</v>
      </c>
      <c r="AV74" s="77">
        <f t="shared" si="40"/>
        <v>0</v>
      </c>
      <c r="AW74" s="77">
        <f t="shared" si="40"/>
        <v>0</v>
      </c>
      <c r="AX74" s="77">
        <f t="shared" si="40"/>
        <v>0</v>
      </c>
      <c r="AY74" s="77">
        <f t="shared" si="40"/>
        <v>0</v>
      </c>
      <c r="AZ74" s="77">
        <f t="shared" si="40"/>
        <v>0</v>
      </c>
      <c r="BA74" s="77">
        <f t="shared" si="40"/>
        <v>0</v>
      </c>
      <c r="BB74" s="77">
        <f t="shared" si="40"/>
        <v>0</v>
      </c>
      <c r="BC74" s="77">
        <f t="shared" si="40"/>
        <v>0</v>
      </c>
      <c r="BD74" s="77">
        <f t="shared" si="40"/>
        <v>0</v>
      </c>
      <c r="BE74" s="77">
        <f t="shared" si="40"/>
        <v>0</v>
      </c>
      <c r="BF74" s="77">
        <f t="shared" si="40"/>
        <v>0</v>
      </c>
      <c r="BG74" s="77">
        <f t="shared" si="40"/>
        <v>0</v>
      </c>
      <c r="BH74" s="77">
        <f t="shared" si="40"/>
        <v>0</v>
      </c>
    </row>
    <row r="75" spans="2:60" s="6" customFormat="1" ht="15" hidden="1" x14ac:dyDescent="0.25">
      <c r="B75" s="53"/>
      <c r="C75" s="396"/>
      <c r="D75" s="81">
        <f t="shared" si="34"/>
        <v>0</v>
      </c>
      <c r="E75" s="74">
        <f>SUM(E76)</f>
        <v>0</v>
      </c>
      <c r="F75" s="74">
        <f t="shared" ref="F75:BH75" si="41">SUM(F76)</f>
        <v>0</v>
      </c>
      <c r="G75" s="74">
        <f t="shared" si="41"/>
        <v>0</v>
      </c>
      <c r="H75" s="74">
        <f t="shared" si="41"/>
        <v>0</v>
      </c>
      <c r="I75" s="74">
        <f t="shared" si="41"/>
        <v>0</v>
      </c>
      <c r="J75" s="74">
        <f t="shared" si="41"/>
        <v>0</v>
      </c>
      <c r="K75" s="74">
        <f t="shared" si="41"/>
        <v>0</v>
      </c>
      <c r="L75" s="74">
        <f t="shared" si="41"/>
        <v>0</v>
      </c>
      <c r="M75" s="74">
        <f t="shared" si="41"/>
        <v>0</v>
      </c>
      <c r="N75" s="74">
        <f t="shared" si="41"/>
        <v>0</v>
      </c>
      <c r="O75" s="74">
        <f t="shared" si="41"/>
        <v>0</v>
      </c>
      <c r="P75" s="74">
        <f t="shared" si="41"/>
        <v>0</v>
      </c>
      <c r="Q75" s="74">
        <f t="shared" si="41"/>
        <v>0</v>
      </c>
      <c r="R75" s="74">
        <f t="shared" si="41"/>
        <v>0</v>
      </c>
      <c r="S75" s="74">
        <f t="shared" si="41"/>
        <v>0</v>
      </c>
      <c r="T75" s="74">
        <f t="shared" si="41"/>
        <v>0</v>
      </c>
      <c r="U75" s="74">
        <f t="shared" si="41"/>
        <v>0</v>
      </c>
      <c r="V75" s="74">
        <f t="shared" si="41"/>
        <v>0</v>
      </c>
      <c r="W75" s="74">
        <f t="shared" si="41"/>
        <v>0</v>
      </c>
      <c r="X75" s="74">
        <f t="shared" si="41"/>
        <v>0</v>
      </c>
      <c r="Y75" s="74">
        <f t="shared" si="41"/>
        <v>0</v>
      </c>
      <c r="Z75" s="74">
        <f t="shared" si="41"/>
        <v>0</v>
      </c>
      <c r="AA75" s="74">
        <f t="shared" si="41"/>
        <v>0</v>
      </c>
      <c r="AB75" s="74">
        <f t="shared" si="41"/>
        <v>0</v>
      </c>
      <c r="AC75" s="74">
        <f t="shared" si="41"/>
        <v>0</v>
      </c>
      <c r="AD75" s="74">
        <f t="shared" si="41"/>
        <v>0</v>
      </c>
      <c r="AE75" s="74">
        <f t="shared" si="41"/>
        <v>0</v>
      </c>
      <c r="AF75" s="74">
        <f t="shared" si="41"/>
        <v>0</v>
      </c>
      <c r="AG75" s="74">
        <f t="shared" si="41"/>
        <v>0</v>
      </c>
      <c r="AH75" s="74">
        <f t="shared" si="41"/>
        <v>0</v>
      </c>
      <c r="AI75" s="74">
        <f t="shared" si="41"/>
        <v>0</v>
      </c>
      <c r="AJ75" s="74">
        <f t="shared" si="41"/>
        <v>0</v>
      </c>
      <c r="AK75" s="74">
        <f t="shared" si="41"/>
        <v>0</v>
      </c>
      <c r="AL75" s="74">
        <f t="shared" si="41"/>
        <v>0</v>
      </c>
      <c r="AM75" s="74">
        <f t="shared" si="41"/>
        <v>0</v>
      </c>
      <c r="AN75" s="74">
        <f t="shared" si="41"/>
        <v>0</v>
      </c>
      <c r="AO75" s="74">
        <f t="shared" si="41"/>
        <v>0</v>
      </c>
      <c r="AP75" s="74">
        <f t="shared" si="41"/>
        <v>0</v>
      </c>
      <c r="AQ75" s="74">
        <f t="shared" si="41"/>
        <v>0</v>
      </c>
      <c r="AR75" s="74">
        <f t="shared" si="41"/>
        <v>0</v>
      </c>
      <c r="AS75" s="74">
        <f t="shared" si="41"/>
        <v>0</v>
      </c>
      <c r="AT75" s="74">
        <f t="shared" si="41"/>
        <v>0</v>
      </c>
      <c r="AU75" s="74">
        <f t="shared" si="41"/>
        <v>0</v>
      </c>
      <c r="AV75" s="74">
        <f t="shared" si="41"/>
        <v>0</v>
      </c>
      <c r="AW75" s="74">
        <f t="shared" si="41"/>
        <v>0</v>
      </c>
      <c r="AX75" s="74">
        <f t="shared" si="41"/>
        <v>0</v>
      </c>
      <c r="AY75" s="74">
        <f t="shared" si="41"/>
        <v>0</v>
      </c>
      <c r="AZ75" s="74">
        <f t="shared" si="41"/>
        <v>0</v>
      </c>
      <c r="BA75" s="74">
        <f t="shared" si="41"/>
        <v>0</v>
      </c>
      <c r="BB75" s="74">
        <f t="shared" si="41"/>
        <v>0</v>
      </c>
      <c r="BC75" s="74">
        <f t="shared" si="41"/>
        <v>0</v>
      </c>
      <c r="BD75" s="74">
        <f t="shared" si="41"/>
        <v>0</v>
      </c>
      <c r="BE75" s="74">
        <f t="shared" si="41"/>
        <v>0</v>
      </c>
      <c r="BF75" s="74">
        <f t="shared" si="41"/>
        <v>0</v>
      </c>
      <c r="BG75" s="74">
        <f t="shared" si="41"/>
        <v>0</v>
      </c>
      <c r="BH75" s="74">
        <f t="shared" si="41"/>
        <v>0</v>
      </c>
    </row>
    <row r="76" spans="2:60" s="6" customFormat="1" ht="14.25" hidden="1" x14ac:dyDescent="0.2">
      <c r="B76" s="49"/>
      <c r="C76" s="400"/>
      <c r="D76" s="74">
        <f t="shared" si="34"/>
        <v>0</v>
      </c>
      <c r="E76" s="74">
        <f>('11_Ост_П_ППР'!E193+'11_Ост_П_ППР'!E198)*('15_Ост_П_Трансп_Экспл'!$E$9*2)*'15_Ост_П_Трансп_Экспл'!$E$15</f>
        <v>0</v>
      </c>
      <c r="F76" s="74">
        <f>('11_Ост_П_ППР'!F193+'11_Ост_П_ППР'!F198)*('15_Ост_П_Трансп_Экспл'!$E$9*2)*'15_Ост_П_Трансп_Экспл'!$E$15</f>
        <v>0</v>
      </c>
      <c r="G76" s="74">
        <f>('11_Ост_П_ППР'!G193+'11_Ост_П_ППР'!G198)*('15_Ост_П_Трансп_Экспл'!$E$9*2)*'15_Ост_П_Трансп_Экспл'!$E$15</f>
        <v>0</v>
      </c>
      <c r="H76" s="74">
        <f>('11_Ост_П_ППР'!H193+'11_Ост_П_ППР'!H198)*('15_Ост_П_Трансп_Экспл'!$E$9*2)*'15_Ост_П_Трансп_Экспл'!$E$15</f>
        <v>0</v>
      </c>
      <c r="I76" s="74">
        <f>('11_Ост_П_ППР'!I193+'11_Ост_П_ППР'!I198)*('15_Ост_П_Трансп_Экспл'!$E$9*2)*'15_Ост_П_Трансп_Экспл'!$E$15</f>
        <v>0</v>
      </c>
      <c r="J76" s="74">
        <f>('11_Ост_П_ППР'!J193+'11_Ост_П_ППР'!J198)*('15_Ост_П_Трансп_Экспл'!$E$9*2)*'15_Ост_П_Трансп_Экспл'!$E$15</f>
        <v>0</v>
      </c>
      <c r="K76" s="74">
        <f>('11_Ост_П_ППР'!K193+'11_Ост_П_ППР'!K198)*('15_Ост_П_Трансп_Экспл'!$E$9*2)*'15_Ост_П_Трансп_Экспл'!$E$15</f>
        <v>0</v>
      </c>
      <c r="L76" s="74">
        <f>('11_Ост_П_ППР'!L193+'11_Ост_П_ППР'!L198)*('15_Ост_П_Трансп_Экспл'!$E$9*2)*'15_Ост_П_Трансп_Экспл'!$E$15</f>
        <v>0</v>
      </c>
      <c r="M76" s="74">
        <f>('11_Ост_П_ППР'!M193+'11_Ост_П_ППР'!M198)*('15_Ост_П_Трансп_Экспл'!$E$9*2)*'15_Ост_П_Трансп_Экспл'!$E$15</f>
        <v>0</v>
      </c>
      <c r="N76" s="74">
        <f>('11_Ост_П_ППР'!N193+'11_Ост_П_ППР'!N198)*('15_Ост_П_Трансп_Экспл'!$E$9*2)*'15_Ост_П_Трансп_Экспл'!$E$15</f>
        <v>0</v>
      </c>
      <c r="O76" s="74">
        <f>('11_Ост_П_ППР'!O193+'11_Ост_П_ППР'!O198)*('15_Ост_П_Трансп_Экспл'!$E$9*2)*'15_Ост_П_Трансп_Экспл'!$E$15</f>
        <v>0</v>
      </c>
      <c r="P76" s="74">
        <f>('11_Ост_П_ППР'!P193+'11_Ост_П_ППР'!P198)*('15_Ост_П_Трансп_Экспл'!$E$9*2)*'15_Ост_П_Трансп_Экспл'!$E$15</f>
        <v>0</v>
      </c>
      <c r="Q76" s="74">
        <f>('11_Ост_П_ППР'!Q193+'11_Ост_П_ППР'!Q198)*('15_Ост_П_Трансп_Экспл'!$E$9*2)*'15_Ост_П_Трансп_Экспл'!$E$15</f>
        <v>0</v>
      </c>
      <c r="R76" s="74">
        <f>('11_Ост_П_ППР'!R193+'11_Ост_П_ППР'!R198)*('15_Ост_П_Трансп_Экспл'!$E$9*2)*'15_Ост_П_Трансп_Экспл'!$E$15</f>
        <v>0</v>
      </c>
      <c r="S76" s="74">
        <f>('11_Ост_П_ППР'!S193+'11_Ост_П_ППР'!S198)*('15_Ост_П_Трансп_Экспл'!$E$9*2)*'15_Ост_П_Трансп_Экспл'!$E$15</f>
        <v>0</v>
      </c>
      <c r="T76" s="74">
        <f>('11_Ост_П_ППР'!T193+'11_Ост_П_ППР'!T198)*('15_Ост_П_Трансп_Экспл'!$E$9*2)*'15_Ост_П_Трансп_Экспл'!$E$15</f>
        <v>0</v>
      </c>
      <c r="U76" s="74">
        <f>('11_Ост_П_ППР'!U193+'11_Ост_П_ППР'!U198)*('15_Ост_П_Трансп_Экспл'!$E$9*2)*'15_Ост_П_Трансп_Экспл'!$E$15</f>
        <v>0</v>
      </c>
      <c r="V76" s="74">
        <f>('11_Ост_П_ППР'!V193+'11_Ост_П_ППР'!V198)*('15_Ост_П_Трансп_Экспл'!$E$9*2)*'15_Ост_П_Трансп_Экспл'!$E$15</f>
        <v>0</v>
      </c>
      <c r="W76" s="74">
        <f>('11_Ост_П_ППР'!W193+'11_Ост_П_ППР'!W198)*('15_Ост_П_Трансп_Экспл'!$E$9*2)*'15_Ост_П_Трансп_Экспл'!$E$15</f>
        <v>0</v>
      </c>
      <c r="X76" s="74">
        <f>('11_Ост_П_ППР'!X193+'11_Ост_П_ППР'!X198)*('15_Ост_П_Трансп_Экспл'!$E$9*2)*'15_Ост_П_Трансп_Экспл'!$E$15</f>
        <v>0</v>
      </c>
      <c r="Y76" s="74">
        <f>('11_Ост_П_ППР'!Y193+'11_Ост_П_ППР'!Y198)*('15_Ост_П_Трансп_Экспл'!$E$9*2)*'15_Ост_П_Трансп_Экспл'!$E$15</f>
        <v>0</v>
      </c>
      <c r="Z76" s="74">
        <f>('11_Ост_П_ППР'!Z193+'11_Ост_П_ППР'!Z198)*('15_Ост_П_Трансп_Экспл'!$E$9*2)*'15_Ост_П_Трансп_Экспл'!$E$15</f>
        <v>0</v>
      </c>
      <c r="AA76" s="74">
        <f>('11_Ост_П_ППР'!AA193+'11_Ост_П_ППР'!AA198)*('15_Ост_П_Трансп_Экспл'!$E$9*2)*'15_Ост_П_Трансп_Экспл'!$E$15</f>
        <v>0</v>
      </c>
      <c r="AB76" s="74">
        <f>('11_Ост_П_ППР'!AB193+'11_Ост_П_ППР'!AB198)*('15_Ост_П_Трансп_Экспл'!$E$9*2)*'15_Ост_П_Трансп_Экспл'!$E$15</f>
        <v>0</v>
      </c>
      <c r="AC76" s="74">
        <f>('11_Ост_П_ППР'!AC193+'11_Ост_П_ППР'!AC198)*('15_Ост_П_Трансп_Экспл'!$E$9*2)*'15_Ост_П_Трансп_Экспл'!$E$15</f>
        <v>0</v>
      </c>
      <c r="AD76" s="74">
        <f>('11_Ост_П_ППР'!AD193+'11_Ост_П_ППР'!AD198)*('15_Ост_П_Трансп_Экспл'!$E$9*2)*'15_Ост_П_Трансп_Экспл'!$E$15</f>
        <v>0</v>
      </c>
      <c r="AE76" s="74">
        <f>('11_Ост_П_ППР'!AE193+'11_Ост_П_ППР'!AE198)*('15_Ост_П_Трансп_Экспл'!$E$9*2)*'15_Ост_П_Трансп_Экспл'!$E$15</f>
        <v>0</v>
      </c>
      <c r="AF76" s="74">
        <f>('11_Ост_П_ППР'!AF193+'11_Ост_П_ППР'!AF198)*('15_Ост_П_Трансп_Экспл'!$E$9*2)*'15_Ост_П_Трансп_Экспл'!$E$15</f>
        <v>0</v>
      </c>
      <c r="AG76" s="74">
        <f>('11_Ост_П_ППР'!AG193+'11_Ост_П_ППР'!AG198)*('15_Ост_П_Трансп_Экспл'!$E$9*2)*'15_Ост_П_Трансп_Экспл'!$E$15</f>
        <v>0</v>
      </c>
      <c r="AH76" s="74">
        <f>('11_Ост_П_ППР'!AH193+'11_Ост_П_ППР'!AH198)*('15_Ост_П_Трансп_Экспл'!$E$9*2)*'15_Ост_П_Трансп_Экспл'!$E$15</f>
        <v>0</v>
      </c>
      <c r="AI76" s="74">
        <f>('11_Ост_П_ППР'!AI193+'11_Ост_П_ППР'!AI198)*('15_Ост_П_Трансп_Экспл'!$E$9*2)*'15_Ост_П_Трансп_Экспл'!$E$15</f>
        <v>0</v>
      </c>
      <c r="AJ76" s="74">
        <f>('11_Ост_П_ППР'!AJ193+'11_Ост_П_ППР'!AJ198)*('15_Ост_П_Трансп_Экспл'!$E$9*2)*'15_Ост_П_Трансп_Экспл'!$E$15</f>
        <v>0</v>
      </c>
      <c r="AK76" s="74">
        <f>('11_Ост_П_ППР'!AK193+'11_Ост_П_ППР'!AK198)*('15_Ост_П_Трансп_Экспл'!$E$9*2)*'15_Ост_П_Трансп_Экспл'!$E$15</f>
        <v>0</v>
      </c>
      <c r="AL76" s="74">
        <f>('11_Ост_П_ППР'!AL193+'11_Ост_П_ППР'!AL198)*('15_Ост_П_Трансп_Экспл'!$E$9*2)*'15_Ост_П_Трансп_Экспл'!$E$15</f>
        <v>0</v>
      </c>
      <c r="AM76" s="74">
        <f>('11_Ост_П_ППР'!AM193+'11_Ост_П_ППР'!AM198)*('15_Ост_П_Трансп_Экспл'!$E$9*2)*'15_Ост_П_Трансп_Экспл'!$E$15</f>
        <v>0</v>
      </c>
      <c r="AN76" s="74">
        <f>('11_Ост_П_ППР'!AN193+'11_Ост_П_ППР'!AN198)*('15_Ост_П_Трансп_Экспл'!$E$9*2)*'15_Ост_П_Трансп_Экспл'!$E$15</f>
        <v>0</v>
      </c>
      <c r="AO76" s="74">
        <f>('11_Ост_П_ППР'!AO193+'11_Ост_П_ППР'!AO198)*('15_Ост_П_Трансп_Экспл'!$E$9*2)*'15_Ост_П_Трансп_Экспл'!$E$15</f>
        <v>0</v>
      </c>
      <c r="AP76" s="74">
        <f>('11_Ост_П_ППР'!AP193+'11_Ост_П_ППР'!AP198)*('15_Ост_П_Трансп_Экспл'!$E$9*2)*'15_Ост_П_Трансп_Экспл'!$E$15</f>
        <v>0</v>
      </c>
      <c r="AQ76" s="74">
        <f>('11_Ост_П_ППР'!AQ193+'11_Ост_П_ППР'!AQ198)*('15_Ост_П_Трансп_Экспл'!$E$9*2)*'15_Ост_П_Трансп_Экспл'!$E$15</f>
        <v>0</v>
      </c>
      <c r="AR76" s="74">
        <f>('11_Ост_П_ППР'!AR193+'11_Ост_П_ППР'!AR198)*('15_Ост_П_Трансп_Экспл'!$E$9*2)*'15_Ост_П_Трансп_Экспл'!$E$15</f>
        <v>0</v>
      </c>
      <c r="AS76" s="74">
        <f>('11_Ост_П_ППР'!AS193+'11_Ост_П_ППР'!AS198)*('15_Ост_П_Трансп_Экспл'!$E$9*2)*'15_Ост_П_Трансп_Экспл'!$E$15</f>
        <v>0</v>
      </c>
      <c r="AT76" s="74">
        <f>('11_Ост_П_ППР'!AT193+'11_Ост_П_ППР'!AT198)*('15_Ост_П_Трансп_Экспл'!$E$9*2)*'15_Ост_П_Трансп_Экспл'!$E$15</f>
        <v>0</v>
      </c>
      <c r="AU76" s="74">
        <f>('11_Ост_П_ППР'!AU193+'11_Ост_П_ППР'!AU198)*('15_Ост_П_Трансп_Экспл'!$E$9*2)*'15_Ост_П_Трансп_Экспл'!$E$15</f>
        <v>0</v>
      </c>
      <c r="AV76" s="74">
        <f>('11_Ост_П_ППР'!AV193+'11_Ост_П_ППР'!AV198)*('15_Ост_П_Трансп_Экспл'!$E$9*2)*'15_Ост_П_Трансп_Экспл'!$E$15</f>
        <v>0</v>
      </c>
      <c r="AW76" s="74">
        <f>('11_Ост_П_ППР'!AW193+'11_Ост_П_ППР'!AW198)*('15_Ост_П_Трансп_Экспл'!$E$9*2)*'15_Ост_П_Трансп_Экспл'!$E$15</f>
        <v>0</v>
      </c>
      <c r="AX76" s="74">
        <f>('11_Ост_П_ППР'!AX193+'11_Ост_П_ППР'!AX198)*('15_Ост_П_Трансп_Экспл'!$E$9*2)*'15_Ост_П_Трансп_Экспл'!$E$15</f>
        <v>0</v>
      </c>
      <c r="AY76" s="74">
        <f>('11_Ост_П_ППР'!AY193+'11_Ост_П_ППР'!AY198)*('15_Ост_П_Трансп_Экспл'!$E$9*2)*'15_Ост_П_Трансп_Экспл'!$E$15</f>
        <v>0</v>
      </c>
      <c r="AZ76" s="74">
        <f>('11_Ост_П_ППР'!AZ193+'11_Ост_П_ППР'!AZ198)*('15_Ост_П_Трансп_Экспл'!$E$9*2)*'15_Ост_П_Трансп_Экспл'!$E$15</f>
        <v>0</v>
      </c>
      <c r="BA76" s="74">
        <f>('11_Ост_П_ППР'!BA193+'11_Ост_П_ППР'!BA198)*('15_Ост_П_Трансп_Экспл'!$E$9*2)*'15_Ост_П_Трансп_Экспл'!$E$15</f>
        <v>0</v>
      </c>
      <c r="BB76" s="74">
        <f>('11_Ост_П_ППР'!BB193+'11_Ост_П_ППР'!BB198)*('15_Ост_П_Трансп_Экспл'!$E$9*2)*'15_Ост_П_Трансп_Экспл'!$E$15</f>
        <v>0</v>
      </c>
      <c r="BC76" s="74">
        <f>('11_Ост_П_ППР'!BC193+'11_Ост_П_ППР'!BC198)*('15_Ост_П_Трансп_Экспл'!$E$9*2)*'15_Ост_П_Трансп_Экспл'!$E$15</f>
        <v>0</v>
      </c>
      <c r="BD76" s="74">
        <f>('11_Ост_П_ППР'!BD193+'11_Ост_П_ППР'!BD198)*('15_Ост_П_Трансп_Экспл'!$E$9*2)*'15_Ост_П_Трансп_Экспл'!$E$15</f>
        <v>0</v>
      </c>
      <c r="BE76" s="74">
        <f>('11_Ост_П_ППР'!BE193+'11_Ост_П_ППР'!BE198)*('15_Ост_П_Трансп_Экспл'!$E$9*2)*'15_Ост_П_Трансп_Экспл'!$E$15</f>
        <v>0</v>
      </c>
      <c r="BF76" s="74">
        <f>('11_Ост_П_ППР'!BF193+'11_Ост_П_ППР'!BF198)*('15_Ост_П_Трансп_Экспл'!$E$9*2)*'15_Ост_П_Трансп_Экспл'!$E$15</f>
        <v>0</v>
      </c>
      <c r="BG76" s="74">
        <f>('11_Ост_П_ППР'!BG193+'11_Ост_П_ППР'!BG198)*('15_Ост_П_Трансп_Экспл'!$E$9*2)*'15_Ост_П_Трансп_Экспл'!$E$15</f>
        <v>0</v>
      </c>
      <c r="BH76" s="74">
        <f>('11_Ост_П_ППР'!BH193+'11_Ост_П_ППР'!BH198)*('15_Ост_П_Трансп_Экспл'!$E$9*2)*'15_Ост_П_Трансп_Экспл'!$E$15</f>
        <v>0</v>
      </c>
    </row>
    <row r="77" spans="2:60" s="6" customFormat="1" ht="15" hidden="1" x14ac:dyDescent="0.25">
      <c r="B77" s="48"/>
      <c r="C77" s="399"/>
      <c r="D77" s="77">
        <f t="shared" si="34"/>
        <v>0</v>
      </c>
      <c r="E77" s="77">
        <f>E78</f>
        <v>0</v>
      </c>
      <c r="F77" s="77">
        <f t="shared" ref="F77:BH77" si="42">F78</f>
        <v>0</v>
      </c>
      <c r="G77" s="77">
        <f t="shared" si="42"/>
        <v>0</v>
      </c>
      <c r="H77" s="77">
        <f t="shared" si="42"/>
        <v>0</v>
      </c>
      <c r="I77" s="77">
        <f t="shared" si="42"/>
        <v>0</v>
      </c>
      <c r="J77" s="77">
        <f t="shared" si="42"/>
        <v>0</v>
      </c>
      <c r="K77" s="77">
        <f t="shared" si="42"/>
        <v>0</v>
      </c>
      <c r="L77" s="77">
        <f t="shared" si="42"/>
        <v>0</v>
      </c>
      <c r="M77" s="77">
        <f t="shared" si="42"/>
        <v>0</v>
      </c>
      <c r="N77" s="77">
        <f t="shared" si="42"/>
        <v>0</v>
      </c>
      <c r="O77" s="77">
        <f t="shared" si="42"/>
        <v>0</v>
      </c>
      <c r="P77" s="77">
        <f t="shared" si="42"/>
        <v>0</v>
      </c>
      <c r="Q77" s="77">
        <f t="shared" si="42"/>
        <v>0</v>
      </c>
      <c r="R77" s="77">
        <f t="shared" si="42"/>
        <v>0</v>
      </c>
      <c r="S77" s="77">
        <f t="shared" si="42"/>
        <v>0</v>
      </c>
      <c r="T77" s="77">
        <f t="shared" si="42"/>
        <v>0</v>
      </c>
      <c r="U77" s="77">
        <f t="shared" si="42"/>
        <v>0</v>
      </c>
      <c r="V77" s="77">
        <f t="shared" si="42"/>
        <v>0</v>
      </c>
      <c r="W77" s="77">
        <f t="shared" si="42"/>
        <v>0</v>
      </c>
      <c r="X77" s="77">
        <f t="shared" si="42"/>
        <v>0</v>
      </c>
      <c r="Y77" s="77">
        <f t="shared" si="42"/>
        <v>0</v>
      </c>
      <c r="Z77" s="77">
        <f t="shared" si="42"/>
        <v>0</v>
      </c>
      <c r="AA77" s="77">
        <f t="shared" si="42"/>
        <v>0</v>
      </c>
      <c r="AB77" s="77">
        <f t="shared" si="42"/>
        <v>0</v>
      </c>
      <c r="AC77" s="77">
        <f t="shared" si="42"/>
        <v>0</v>
      </c>
      <c r="AD77" s="77">
        <f t="shared" si="42"/>
        <v>0</v>
      </c>
      <c r="AE77" s="77">
        <f t="shared" si="42"/>
        <v>0</v>
      </c>
      <c r="AF77" s="77">
        <f t="shared" si="42"/>
        <v>0</v>
      </c>
      <c r="AG77" s="77">
        <f t="shared" si="42"/>
        <v>0</v>
      </c>
      <c r="AH77" s="77">
        <f t="shared" si="42"/>
        <v>0</v>
      </c>
      <c r="AI77" s="77">
        <f t="shared" si="42"/>
        <v>0</v>
      </c>
      <c r="AJ77" s="77">
        <f t="shared" si="42"/>
        <v>0</v>
      </c>
      <c r="AK77" s="77">
        <f t="shared" si="42"/>
        <v>0</v>
      </c>
      <c r="AL77" s="77">
        <f t="shared" si="42"/>
        <v>0</v>
      </c>
      <c r="AM77" s="77">
        <f t="shared" si="42"/>
        <v>0</v>
      </c>
      <c r="AN77" s="77">
        <f t="shared" si="42"/>
        <v>0</v>
      </c>
      <c r="AO77" s="77">
        <f t="shared" si="42"/>
        <v>0</v>
      </c>
      <c r="AP77" s="77">
        <f t="shared" si="42"/>
        <v>0</v>
      </c>
      <c r="AQ77" s="77">
        <f t="shared" si="42"/>
        <v>0</v>
      </c>
      <c r="AR77" s="77">
        <f t="shared" si="42"/>
        <v>0</v>
      </c>
      <c r="AS77" s="77">
        <f t="shared" si="42"/>
        <v>0</v>
      </c>
      <c r="AT77" s="77">
        <f t="shared" si="42"/>
        <v>0</v>
      </c>
      <c r="AU77" s="77">
        <f t="shared" si="42"/>
        <v>0</v>
      </c>
      <c r="AV77" s="77">
        <f t="shared" si="42"/>
        <v>0</v>
      </c>
      <c r="AW77" s="77">
        <f t="shared" si="42"/>
        <v>0</v>
      </c>
      <c r="AX77" s="77">
        <f t="shared" si="42"/>
        <v>0</v>
      </c>
      <c r="AY77" s="77">
        <f t="shared" si="42"/>
        <v>0</v>
      </c>
      <c r="AZ77" s="77">
        <f t="shared" si="42"/>
        <v>0</v>
      </c>
      <c r="BA77" s="77">
        <f t="shared" si="42"/>
        <v>0</v>
      </c>
      <c r="BB77" s="77">
        <f t="shared" si="42"/>
        <v>0</v>
      </c>
      <c r="BC77" s="77">
        <f t="shared" si="42"/>
        <v>0</v>
      </c>
      <c r="BD77" s="77">
        <f t="shared" si="42"/>
        <v>0</v>
      </c>
      <c r="BE77" s="77">
        <f t="shared" si="42"/>
        <v>0</v>
      </c>
      <c r="BF77" s="77">
        <f t="shared" si="42"/>
        <v>0</v>
      </c>
      <c r="BG77" s="77">
        <f t="shared" si="42"/>
        <v>0</v>
      </c>
      <c r="BH77" s="77">
        <f t="shared" si="42"/>
        <v>0</v>
      </c>
    </row>
    <row r="78" spans="2:60" s="6" customFormat="1" ht="15" hidden="1" x14ac:dyDescent="0.25">
      <c r="B78" s="53"/>
      <c r="C78" s="396"/>
      <c r="D78" s="81">
        <f t="shared" si="34"/>
        <v>0</v>
      </c>
      <c r="E78" s="74">
        <f>SUM(E79)</f>
        <v>0</v>
      </c>
      <c r="F78" s="74">
        <f t="shared" ref="F78:BH78" si="43">SUM(F79)</f>
        <v>0</v>
      </c>
      <c r="G78" s="74">
        <f t="shared" si="43"/>
        <v>0</v>
      </c>
      <c r="H78" s="74">
        <f t="shared" si="43"/>
        <v>0</v>
      </c>
      <c r="I78" s="74">
        <f t="shared" si="43"/>
        <v>0</v>
      </c>
      <c r="J78" s="74">
        <f t="shared" si="43"/>
        <v>0</v>
      </c>
      <c r="K78" s="74">
        <f t="shared" si="43"/>
        <v>0</v>
      </c>
      <c r="L78" s="74">
        <f t="shared" si="43"/>
        <v>0</v>
      </c>
      <c r="M78" s="74">
        <f t="shared" si="43"/>
        <v>0</v>
      </c>
      <c r="N78" s="74">
        <f t="shared" si="43"/>
        <v>0</v>
      </c>
      <c r="O78" s="74">
        <f t="shared" si="43"/>
        <v>0</v>
      </c>
      <c r="P78" s="74">
        <f t="shared" si="43"/>
        <v>0</v>
      </c>
      <c r="Q78" s="74">
        <f t="shared" si="43"/>
        <v>0</v>
      </c>
      <c r="R78" s="74">
        <f t="shared" si="43"/>
        <v>0</v>
      </c>
      <c r="S78" s="74">
        <f t="shared" si="43"/>
        <v>0</v>
      </c>
      <c r="T78" s="74">
        <f t="shared" si="43"/>
        <v>0</v>
      </c>
      <c r="U78" s="74">
        <f t="shared" si="43"/>
        <v>0</v>
      </c>
      <c r="V78" s="74">
        <f t="shared" si="43"/>
        <v>0</v>
      </c>
      <c r="W78" s="74">
        <f t="shared" si="43"/>
        <v>0</v>
      </c>
      <c r="X78" s="74">
        <f t="shared" si="43"/>
        <v>0</v>
      </c>
      <c r="Y78" s="74">
        <f t="shared" si="43"/>
        <v>0</v>
      </c>
      <c r="Z78" s="74">
        <f t="shared" si="43"/>
        <v>0</v>
      </c>
      <c r="AA78" s="74">
        <f t="shared" si="43"/>
        <v>0</v>
      </c>
      <c r="AB78" s="74">
        <f t="shared" si="43"/>
        <v>0</v>
      </c>
      <c r="AC78" s="74">
        <f t="shared" si="43"/>
        <v>0</v>
      </c>
      <c r="AD78" s="74">
        <f t="shared" si="43"/>
        <v>0</v>
      </c>
      <c r="AE78" s="74">
        <f t="shared" si="43"/>
        <v>0</v>
      </c>
      <c r="AF78" s="74">
        <f t="shared" si="43"/>
        <v>0</v>
      </c>
      <c r="AG78" s="74">
        <f t="shared" si="43"/>
        <v>0</v>
      </c>
      <c r="AH78" s="74">
        <f t="shared" si="43"/>
        <v>0</v>
      </c>
      <c r="AI78" s="74">
        <f t="shared" si="43"/>
        <v>0</v>
      </c>
      <c r="AJ78" s="74">
        <f t="shared" si="43"/>
        <v>0</v>
      </c>
      <c r="AK78" s="74">
        <f t="shared" si="43"/>
        <v>0</v>
      </c>
      <c r="AL78" s="74">
        <f t="shared" si="43"/>
        <v>0</v>
      </c>
      <c r="AM78" s="74">
        <f t="shared" si="43"/>
        <v>0</v>
      </c>
      <c r="AN78" s="74">
        <f t="shared" si="43"/>
        <v>0</v>
      </c>
      <c r="AO78" s="74">
        <f t="shared" si="43"/>
        <v>0</v>
      </c>
      <c r="AP78" s="74">
        <f t="shared" si="43"/>
        <v>0</v>
      </c>
      <c r="AQ78" s="74">
        <f t="shared" si="43"/>
        <v>0</v>
      </c>
      <c r="AR78" s="74">
        <f t="shared" si="43"/>
        <v>0</v>
      </c>
      <c r="AS78" s="74">
        <f t="shared" si="43"/>
        <v>0</v>
      </c>
      <c r="AT78" s="74">
        <f t="shared" si="43"/>
        <v>0</v>
      </c>
      <c r="AU78" s="74">
        <f t="shared" si="43"/>
        <v>0</v>
      </c>
      <c r="AV78" s="74">
        <f t="shared" si="43"/>
        <v>0</v>
      </c>
      <c r="AW78" s="74">
        <f t="shared" si="43"/>
        <v>0</v>
      </c>
      <c r="AX78" s="74">
        <f t="shared" si="43"/>
        <v>0</v>
      </c>
      <c r="AY78" s="74">
        <f t="shared" si="43"/>
        <v>0</v>
      </c>
      <c r="AZ78" s="74">
        <f t="shared" si="43"/>
        <v>0</v>
      </c>
      <c r="BA78" s="74">
        <f t="shared" si="43"/>
        <v>0</v>
      </c>
      <c r="BB78" s="74">
        <f t="shared" si="43"/>
        <v>0</v>
      </c>
      <c r="BC78" s="74">
        <f t="shared" si="43"/>
        <v>0</v>
      </c>
      <c r="BD78" s="74">
        <f t="shared" si="43"/>
        <v>0</v>
      </c>
      <c r="BE78" s="74">
        <f t="shared" si="43"/>
        <v>0</v>
      </c>
      <c r="BF78" s="74">
        <f t="shared" si="43"/>
        <v>0</v>
      </c>
      <c r="BG78" s="74">
        <f t="shared" si="43"/>
        <v>0</v>
      </c>
      <c r="BH78" s="74">
        <f t="shared" si="43"/>
        <v>0</v>
      </c>
    </row>
    <row r="79" spans="2:60" s="6" customFormat="1" ht="14.25" hidden="1" x14ac:dyDescent="0.2">
      <c r="B79" s="49"/>
      <c r="C79" s="400"/>
      <c r="D79" s="74">
        <f t="shared" si="34"/>
        <v>0</v>
      </c>
      <c r="E79" s="74">
        <f>'11_Ост_П_ППР'!E217*'15_Ост_П_Трансп_Экспл'!$E$11*2*'15_Ост_П_Трансп_Экспл'!$E$15</f>
        <v>0</v>
      </c>
      <c r="F79" s="74">
        <f>'11_Ост_П_ППР'!F217*'15_Ост_П_Трансп_Экспл'!$E$11*2*'15_Ост_П_Трансп_Экспл'!$E$15</f>
        <v>0</v>
      </c>
      <c r="G79" s="74">
        <f>'11_Ост_П_ППР'!G217*'15_Ост_П_Трансп_Экспл'!$E$11*2*'15_Ост_П_Трансп_Экспл'!$E$15</f>
        <v>0</v>
      </c>
      <c r="H79" s="74">
        <f>'11_Ост_П_ППР'!H217*'15_Ост_П_Трансп_Экспл'!$E$11*2*'15_Ост_П_Трансп_Экспл'!$E$15</f>
        <v>0</v>
      </c>
      <c r="I79" s="74">
        <f>'11_Ост_П_ППР'!I217*'15_Ост_П_Трансп_Экспл'!$E$11*2*'15_Ост_П_Трансп_Экспл'!$E$15</f>
        <v>0</v>
      </c>
      <c r="J79" s="74">
        <f>'11_Ост_П_ППР'!J217*'15_Ост_П_Трансп_Экспл'!$E$11*2*'15_Ост_П_Трансп_Экспл'!$E$15</f>
        <v>0</v>
      </c>
      <c r="K79" s="74">
        <f>'11_Ост_П_ППР'!K217*'15_Ост_П_Трансп_Экспл'!$E$11*2*'15_Ост_П_Трансп_Экспл'!$E$15</f>
        <v>0</v>
      </c>
      <c r="L79" s="74">
        <f>'11_Ост_П_ППР'!L217*'15_Ост_П_Трансп_Экспл'!$E$11*2*'15_Ост_П_Трансп_Экспл'!$E$15</f>
        <v>0</v>
      </c>
      <c r="M79" s="74">
        <f>'11_Ост_П_ППР'!M217*'15_Ост_П_Трансп_Экспл'!$E$11*2*'15_Ост_П_Трансп_Экспл'!$E$15</f>
        <v>0</v>
      </c>
      <c r="N79" s="74">
        <f>'11_Ост_П_ППР'!N217*'15_Ост_П_Трансп_Экспл'!$E$11*2*'15_Ост_П_Трансп_Экспл'!$E$15</f>
        <v>0</v>
      </c>
      <c r="O79" s="74">
        <f>'11_Ост_П_ППР'!O217*'15_Ост_П_Трансп_Экспл'!$E$11*2*'15_Ост_П_Трансп_Экспл'!$E$15</f>
        <v>0</v>
      </c>
      <c r="P79" s="74">
        <f>'11_Ост_П_ППР'!P217*'15_Ост_П_Трансп_Экспл'!$E$11*2*'15_Ост_П_Трансп_Экспл'!$E$15</f>
        <v>0</v>
      </c>
      <c r="Q79" s="74">
        <f>'11_Ост_П_ППР'!Q217*'15_Ост_П_Трансп_Экспл'!$E$11*2*'15_Ост_П_Трансп_Экспл'!$E$15</f>
        <v>0</v>
      </c>
      <c r="R79" s="74">
        <f>'11_Ост_П_ППР'!R217*'15_Ост_П_Трансп_Экспл'!$E$11*2*'15_Ост_П_Трансп_Экспл'!$E$15</f>
        <v>0</v>
      </c>
      <c r="S79" s="74">
        <f>'11_Ост_П_ППР'!S217*'15_Ост_П_Трансп_Экспл'!$E$11*2*'15_Ост_П_Трансп_Экспл'!$E$15</f>
        <v>0</v>
      </c>
      <c r="T79" s="74">
        <f>'11_Ост_П_ППР'!T217*'15_Ост_П_Трансп_Экспл'!$E$11*2*'15_Ост_П_Трансп_Экспл'!$E$15</f>
        <v>0</v>
      </c>
      <c r="U79" s="74">
        <f>'11_Ост_П_ППР'!U217*'15_Ост_П_Трансп_Экспл'!$E$11*2*'15_Ост_П_Трансп_Экспл'!$E$15</f>
        <v>0</v>
      </c>
      <c r="V79" s="74">
        <f>'11_Ост_П_ППР'!V217*'15_Ост_П_Трансп_Экспл'!$E$11*2*'15_Ост_П_Трансп_Экспл'!$E$15</f>
        <v>0</v>
      </c>
      <c r="W79" s="74">
        <f>'11_Ост_П_ППР'!W217*'15_Ост_П_Трансп_Экспл'!$E$11*2*'15_Ост_П_Трансп_Экспл'!$E$15</f>
        <v>0</v>
      </c>
      <c r="X79" s="74">
        <f>'11_Ост_П_ППР'!X217*'15_Ост_П_Трансп_Экспл'!$E$11*2*'15_Ост_П_Трансп_Экспл'!$E$15</f>
        <v>0</v>
      </c>
      <c r="Y79" s="74">
        <f>'11_Ост_П_ППР'!Y217*'15_Ост_П_Трансп_Экспл'!$E$11*2*'15_Ост_П_Трансп_Экспл'!$E$15</f>
        <v>0</v>
      </c>
      <c r="Z79" s="74">
        <f>'11_Ост_П_ППР'!Z217*'15_Ост_П_Трансп_Экспл'!$E$11*2*'15_Ост_П_Трансп_Экспл'!$E$15</f>
        <v>0</v>
      </c>
      <c r="AA79" s="74">
        <f>'11_Ост_П_ППР'!AA217*'15_Ост_П_Трансп_Экспл'!$E$11*2*'15_Ост_П_Трансп_Экспл'!$E$15</f>
        <v>0</v>
      </c>
      <c r="AB79" s="74">
        <f>'11_Ост_П_ППР'!AB217*'15_Ост_П_Трансп_Экспл'!$E$11*2*'15_Ост_П_Трансп_Экспл'!$E$15</f>
        <v>0</v>
      </c>
      <c r="AC79" s="74">
        <f>'11_Ост_П_ППР'!AC217*'15_Ост_П_Трансп_Экспл'!$E$11*2*'15_Ост_П_Трансп_Экспл'!$E$15</f>
        <v>0</v>
      </c>
      <c r="AD79" s="74">
        <f>'11_Ост_П_ППР'!AD217*'15_Ост_П_Трансп_Экспл'!$E$11*2*'15_Ост_П_Трансп_Экспл'!$E$15</f>
        <v>0</v>
      </c>
      <c r="AE79" s="74">
        <f>'11_Ост_П_ППР'!AE217*'15_Ост_П_Трансп_Экспл'!$E$11*2*'15_Ост_П_Трансп_Экспл'!$E$15</f>
        <v>0</v>
      </c>
      <c r="AF79" s="74">
        <f>'11_Ост_П_ППР'!AF217*'15_Ост_П_Трансп_Экспл'!$E$11*2*'15_Ост_П_Трансп_Экспл'!$E$15</f>
        <v>0</v>
      </c>
      <c r="AG79" s="74">
        <f>'11_Ост_П_ППР'!AG217*'15_Ост_П_Трансп_Экспл'!$E$11*2*'15_Ост_П_Трансп_Экспл'!$E$15</f>
        <v>0</v>
      </c>
      <c r="AH79" s="74">
        <f>'11_Ост_П_ППР'!AH217*'15_Ост_П_Трансп_Экспл'!$E$11*2*'15_Ост_П_Трансп_Экспл'!$E$15</f>
        <v>0</v>
      </c>
      <c r="AI79" s="74">
        <f>'11_Ост_П_ППР'!AI217*'15_Ост_П_Трансп_Экспл'!$E$11*2*'15_Ост_П_Трансп_Экспл'!$E$15</f>
        <v>0</v>
      </c>
      <c r="AJ79" s="74">
        <f>'11_Ост_П_ППР'!AJ217*'15_Ост_П_Трансп_Экспл'!$E$11*2*'15_Ост_П_Трансп_Экспл'!$E$15</f>
        <v>0</v>
      </c>
      <c r="AK79" s="74">
        <f>'11_Ост_П_ППР'!AK217*'15_Ост_П_Трансп_Экспл'!$E$11*2*'15_Ост_П_Трансп_Экспл'!$E$15</f>
        <v>0</v>
      </c>
      <c r="AL79" s="74">
        <f>'11_Ост_П_ППР'!AL217*'15_Ост_П_Трансп_Экспл'!$E$11*2*'15_Ост_П_Трансп_Экспл'!$E$15</f>
        <v>0</v>
      </c>
      <c r="AM79" s="74">
        <f>'11_Ост_П_ППР'!AM217*'15_Ост_П_Трансп_Экспл'!$E$11*2*'15_Ост_П_Трансп_Экспл'!$E$15</f>
        <v>0</v>
      </c>
      <c r="AN79" s="74">
        <f>'11_Ост_П_ППР'!AN217*'15_Ост_П_Трансп_Экспл'!$E$11*2*'15_Ост_П_Трансп_Экспл'!$E$15</f>
        <v>0</v>
      </c>
      <c r="AO79" s="74">
        <f>'11_Ост_П_ППР'!AO217*'15_Ост_П_Трансп_Экспл'!$E$11*2*'15_Ост_П_Трансп_Экспл'!$E$15</f>
        <v>0</v>
      </c>
      <c r="AP79" s="74">
        <f>'11_Ост_П_ППР'!AP217*'15_Ост_П_Трансп_Экспл'!$E$11*2*'15_Ост_П_Трансп_Экспл'!$E$15</f>
        <v>0</v>
      </c>
      <c r="AQ79" s="74">
        <f>'11_Ост_П_ППР'!AQ217*'15_Ост_П_Трансп_Экспл'!$E$11*2*'15_Ост_П_Трансп_Экспл'!$E$15</f>
        <v>0</v>
      </c>
      <c r="AR79" s="74">
        <f>'11_Ост_П_ППР'!AR217*'15_Ост_П_Трансп_Экспл'!$E$11*2*'15_Ост_П_Трансп_Экспл'!$E$15</f>
        <v>0</v>
      </c>
      <c r="AS79" s="74">
        <f>'11_Ост_П_ППР'!AS217*'15_Ост_П_Трансп_Экспл'!$E$11*2*'15_Ост_П_Трансп_Экспл'!$E$15</f>
        <v>0</v>
      </c>
      <c r="AT79" s="74">
        <f>'11_Ост_П_ППР'!AT217*'15_Ост_П_Трансп_Экспл'!$E$11*2*'15_Ост_П_Трансп_Экспл'!$E$15</f>
        <v>0</v>
      </c>
      <c r="AU79" s="74">
        <f>'11_Ост_П_ППР'!AU217*'15_Ост_П_Трансп_Экспл'!$E$11*2*'15_Ост_П_Трансп_Экспл'!$E$15</f>
        <v>0</v>
      </c>
      <c r="AV79" s="74">
        <f>'11_Ост_П_ППР'!AV217*'15_Ост_П_Трансп_Экспл'!$E$11*2*'15_Ост_П_Трансп_Экспл'!$E$15</f>
        <v>0</v>
      </c>
      <c r="AW79" s="74">
        <f>'11_Ост_П_ППР'!AW217*'15_Ост_П_Трансп_Экспл'!$E$11*2*'15_Ост_П_Трансп_Экспл'!$E$15</f>
        <v>0</v>
      </c>
      <c r="AX79" s="74">
        <f>'11_Ост_П_ППР'!AX217*'15_Ост_П_Трансп_Экспл'!$E$11*2*'15_Ост_П_Трансп_Экспл'!$E$15</f>
        <v>0</v>
      </c>
      <c r="AY79" s="74">
        <f>'11_Ост_П_ППР'!AY217*'15_Ост_П_Трансп_Экспл'!$E$11*2*'15_Ост_П_Трансп_Экспл'!$E$15</f>
        <v>0</v>
      </c>
      <c r="AZ79" s="74">
        <f>'11_Ост_П_ППР'!AZ217*'15_Ост_П_Трансп_Экспл'!$E$11*2*'15_Ост_П_Трансп_Экспл'!$E$15</f>
        <v>0</v>
      </c>
      <c r="BA79" s="74">
        <f>'11_Ост_П_ППР'!BA217*'15_Ост_П_Трансп_Экспл'!$E$11*2*'15_Ост_П_Трансп_Экспл'!$E$15</f>
        <v>0</v>
      </c>
      <c r="BB79" s="74">
        <f>'11_Ост_П_ППР'!BB217*'15_Ост_П_Трансп_Экспл'!$E$11*2*'15_Ост_П_Трансп_Экспл'!$E$15</f>
        <v>0</v>
      </c>
      <c r="BC79" s="74">
        <f>'11_Ост_П_ППР'!BC217*'15_Ост_П_Трансп_Экспл'!$E$11*2*'15_Ост_П_Трансп_Экспл'!$E$15</f>
        <v>0</v>
      </c>
      <c r="BD79" s="74">
        <f>'11_Ост_П_ППР'!BD217*'15_Ост_П_Трансп_Экспл'!$E$11*2*'15_Ост_П_Трансп_Экспл'!$E$15</f>
        <v>0</v>
      </c>
      <c r="BE79" s="74">
        <f>'11_Ост_П_ППР'!BE217*'15_Ост_П_Трансп_Экспл'!$E$11*2*'15_Ост_П_Трансп_Экспл'!$E$15</f>
        <v>0</v>
      </c>
      <c r="BF79" s="74">
        <f>'11_Ост_П_ППР'!BF217*'15_Ост_П_Трансп_Экспл'!$E$11*2*'15_Ост_П_Трансп_Экспл'!$E$15</f>
        <v>0</v>
      </c>
      <c r="BG79" s="74">
        <f>'11_Ост_П_ППР'!BG217*'15_Ост_П_Трансп_Экспл'!$E$11*2*'15_Ост_П_Трансп_Экспл'!$E$15</f>
        <v>0</v>
      </c>
      <c r="BH79" s="74">
        <f>'11_Ост_П_ППР'!BH217*'15_Ост_П_Трансп_Экспл'!$E$11*2*'15_Ост_П_Трансп_Экспл'!$E$15</f>
        <v>0</v>
      </c>
    </row>
    <row r="80" spans="2:60" s="6" customFormat="1" ht="15" hidden="1" x14ac:dyDescent="0.25">
      <c r="B80" s="48"/>
      <c r="C80" s="399"/>
      <c r="D80" s="77">
        <f t="shared" si="34"/>
        <v>0</v>
      </c>
      <c r="E80" s="77">
        <f>E81</f>
        <v>0</v>
      </c>
      <c r="F80" s="77">
        <f t="shared" ref="F80:BH80" si="44">F81</f>
        <v>0</v>
      </c>
      <c r="G80" s="77">
        <f t="shared" si="44"/>
        <v>0</v>
      </c>
      <c r="H80" s="77">
        <f t="shared" si="44"/>
        <v>0</v>
      </c>
      <c r="I80" s="77">
        <f t="shared" si="44"/>
        <v>0</v>
      </c>
      <c r="J80" s="77">
        <f t="shared" si="44"/>
        <v>0</v>
      </c>
      <c r="K80" s="77">
        <f t="shared" si="44"/>
        <v>0</v>
      </c>
      <c r="L80" s="77">
        <f t="shared" si="44"/>
        <v>0</v>
      </c>
      <c r="M80" s="77">
        <f t="shared" si="44"/>
        <v>0</v>
      </c>
      <c r="N80" s="77">
        <f t="shared" si="44"/>
        <v>0</v>
      </c>
      <c r="O80" s="77">
        <f t="shared" si="44"/>
        <v>0</v>
      </c>
      <c r="P80" s="77">
        <f t="shared" si="44"/>
        <v>0</v>
      </c>
      <c r="Q80" s="77">
        <f t="shared" si="44"/>
        <v>0</v>
      </c>
      <c r="R80" s="77">
        <f t="shared" si="44"/>
        <v>0</v>
      </c>
      <c r="S80" s="77">
        <f t="shared" si="44"/>
        <v>0</v>
      </c>
      <c r="T80" s="77">
        <f t="shared" si="44"/>
        <v>0</v>
      </c>
      <c r="U80" s="77">
        <f t="shared" si="44"/>
        <v>0</v>
      </c>
      <c r="V80" s="77">
        <f t="shared" si="44"/>
        <v>0</v>
      </c>
      <c r="W80" s="77">
        <f t="shared" si="44"/>
        <v>0</v>
      </c>
      <c r="X80" s="77">
        <f t="shared" si="44"/>
        <v>0</v>
      </c>
      <c r="Y80" s="77">
        <f t="shared" si="44"/>
        <v>0</v>
      </c>
      <c r="Z80" s="77">
        <f t="shared" si="44"/>
        <v>0</v>
      </c>
      <c r="AA80" s="77">
        <f t="shared" si="44"/>
        <v>0</v>
      </c>
      <c r="AB80" s="77">
        <f t="shared" si="44"/>
        <v>0</v>
      </c>
      <c r="AC80" s="77">
        <f t="shared" si="44"/>
        <v>0</v>
      </c>
      <c r="AD80" s="77">
        <f t="shared" si="44"/>
        <v>0</v>
      </c>
      <c r="AE80" s="77">
        <f t="shared" si="44"/>
        <v>0</v>
      </c>
      <c r="AF80" s="77">
        <f t="shared" si="44"/>
        <v>0</v>
      </c>
      <c r="AG80" s="77">
        <f t="shared" si="44"/>
        <v>0</v>
      </c>
      <c r="AH80" s="77">
        <f t="shared" si="44"/>
        <v>0</v>
      </c>
      <c r="AI80" s="77">
        <f t="shared" si="44"/>
        <v>0</v>
      </c>
      <c r="AJ80" s="77">
        <f t="shared" si="44"/>
        <v>0</v>
      </c>
      <c r="AK80" s="77">
        <f t="shared" si="44"/>
        <v>0</v>
      </c>
      <c r="AL80" s="77">
        <f t="shared" si="44"/>
        <v>0</v>
      </c>
      <c r="AM80" s="77">
        <f t="shared" si="44"/>
        <v>0</v>
      </c>
      <c r="AN80" s="77">
        <f t="shared" si="44"/>
        <v>0</v>
      </c>
      <c r="AO80" s="77">
        <f t="shared" si="44"/>
        <v>0</v>
      </c>
      <c r="AP80" s="77">
        <f t="shared" si="44"/>
        <v>0</v>
      </c>
      <c r="AQ80" s="77">
        <f t="shared" si="44"/>
        <v>0</v>
      </c>
      <c r="AR80" s="77">
        <f t="shared" si="44"/>
        <v>0</v>
      </c>
      <c r="AS80" s="77">
        <f t="shared" si="44"/>
        <v>0</v>
      </c>
      <c r="AT80" s="77">
        <f t="shared" si="44"/>
        <v>0</v>
      </c>
      <c r="AU80" s="77">
        <f t="shared" si="44"/>
        <v>0</v>
      </c>
      <c r="AV80" s="77">
        <f t="shared" si="44"/>
        <v>0</v>
      </c>
      <c r="AW80" s="77">
        <f t="shared" si="44"/>
        <v>0</v>
      </c>
      <c r="AX80" s="77">
        <f t="shared" si="44"/>
        <v>0</v>
      </c>
      <c r="AY80" s="77">
        <f t="shared" si="44"/>
        <v>0</v>
      </c>
      <c r="AZ80" s="77">
        <f t="shared" si="44"/>
        <v>0</v>
      </c>
      <c r="BA80" s="77">
        <f t="shared" si="44"/>
        <v>0</v>
      </c>
      <c r="BB80" s="77">
        <f t="shared" si="44"/>
        <v>0</v>
      </c>
      <c r="BC80" s="77">
        <f t="shared" si="44"/>
        <v>0</v>
      </c>
      <c r="BD80" s="77">
        <f t="shared" si="44"/>
        <v>0</v>
      </c>
      <c r="BE80" s="77">
        <f t="shared" si="44"/>
        <v>0</v>
      </c>
      <c r="BF80" s="77">
        <f t="shared" si="44"/>
        <v>0</v>
      </c>
      <c r="BG80" s="77">
        <f t="shared" si="44"/>
        <v>0</v>
      </c>
      <c r="BH80" s="77">
        <f t="shared" si="44"/>
        <v>0</v>
      </c>
    </row>
    <row r="81" spans="2:60" s="6" customFormat="1" ht="15" hidden="1" x14ac:dyDescent="0.25">
      <c r="B81" s="53"/>
      <c r="C81" s="396"/>
      <c r="D81" s="81">
        <f t="shared" si="34"/>
        <v>0</v>
      </c>
      <c r="E81" s="74">
        <f>SUM(E82)</f>
        <v>0</v>
      </c>
      <c r="F81" s="74">
        <f t="shared" ref="F81:BH81" si="45">SUM(F82)</f>
        <v>0</v>
      </c>
      <c r="G81" s="74">
        <f t="shared" si="45"/>
        <v>0</v>
      </c>
      <c r="H81" s="74">
        <f t="shared" si="45"/>
        <v>0</v>
      </c>
      <c r="I81" s="74">
        <f t="shared" si="45"/>
        <v>0</v>
      </c>
      <c r="J81" s="74">
        <f t="shared" si="45"/>
        <v>0</v>
      </c>
      <c r="K81" s="74">
        <f t="shared" si="45"/>
        <v>0</v>
      </c>
      <c r="L81" s="74">
        <f t="shared" si="45"/>
        <v>0</v>
      </c>
      <c r="M81" s="74">
        <f t="shared" si="45"/>
        <v>0</v>
      </c>
      <c r="N81" s="74">
        <f t="shared" si="45"/>
        <v>0</v>
      </c>
      <c r="O81" s="74">
        <f t="shared" si="45"/>
        <v>0</v>
      </c>
      <c r="P81" s="74">
        <f t="shared" si="45"/>
        <v>0</v>
      </c>
      <c r="Q81" s="74">
        <f t="shared" si="45"/>
        <v>0</v>
      </c>
      <c r="R81" s="74">
        <f t="shared" si="45"/>
        <v>0</v>
      </c>
      <c r="S81" s="74">
        <f t="shared" si="45"/>
        <v>0</v>
      </c>
      <c r="T81" s="74">
        <f t="shared" si="45"/>
        <v>0</v>
      </c>
      <c r="U81" s="74">
        <f t="shared" si="45"/>
        <v>0</v>
      </c>
      <c r="V81" s="74">
        <f t="shared" si="45"/>
        <v>0</v>
      </c>
      <c r="W81" s="74">
        <f t="shared" si="45"/>
        <v>0</v>
      </c>
      <c r="X81" s="74">
        <f t="shared" si="45"/>
        <v>0</v>
      </c>
      <c r="Y81" s="74">
        <f t="shared" si="45"/>
        <v>0</v>
      </c>
      <c r="Z81" s="74">
        <f t="shared" si="45"/>
        <v>0</v>
      </c>
      <c r="AA81" s="74">
        <f t="shared" si="45"/>
        <v>0</v>
      </c>
      <c r="AB81" s="74">
        <f t="shared" si="45"/>
        <v>0</v>
      </c>
      <c r="AC81" s="74">
        <f t="shared" si="45"/>
        <v>0</v>
      </c>
      <c r="AD81" s="74">
        <f t="shared" si="45"/>
        <v>0</v>
      </c>
      <c r="AE81" s="74">
        <f t="shared" si="45"/>
        <v>0</v>
      </c>
      <c r="AF81" s="74">
        <f t="shared" si="45"/>
        <v>0</v>
      </c>
      <c r="AG81" s="74">
        <f t="shared" si="45"/>
        <v>0</v>
      </c>
      <c r="AH81" s="74">
        <f t="shared" si="45"/>
        <v>0</v>
      </c>
      <c r="AI81" s="74">
        <f t="shared" si="45"/>
        <v>0</v>
      </c>
      <c r="AJ81" s="74">
        <f t="shared" si="45"/>
        <v>0</v>
      </c>
      <c r="AK81" s="74">
        <f t="shared" si="45"/>
        <v>0</v>
      </c>
      <c r="AL81" s="74">
        <f t="shared" si="45"/>
        <v>0</v>
      </c>
      <c r="AM81" s="74">
        <f t="shared" si="45"/>
        <v>0</v>
      </c>
      <c r="AN81" s="74">
        <f t="shared" si="45"/>
        <v>0</v>
      </c>
      <c r="AO81" s="74">
        <f t="shared" si="45"/>
        <v>0</v>
      </c>
      <c r="AP81" s="74">
        <f t="shared" si="45"/>
        <v>0</v>
      </c>
      <c r="AQ81" s="74">
        <f t="shared" si="45"/>
        <v>0</v>
      </c>
      <c r="AR81" s="74">
        <f t="shared" si="45"/>
        <v>0</v>
      </c>
      <c r="AS81" s="74">
        <f t="shared" si="45"/>
        <v>0</v>
      </c>
      <c r="AT81" s="74">
        <f t="shared" si="45"/>
        <v>0</v>
      </c>
      <c r="AU81" s="74">
        <f t="shared" si="45"/>
        <v>0</v>
      </c>
      <c r="AV81" s="74">
        <f t="shared" si="45"/>
        <v>0</v>
      </c>
      <c r="AW81" s="74">
        <f t="shared" si="45"/>
        <v>0</v>
      </c>
      <c r="AX81" s="74">
        <f t="shared" si="45"/>
        <v>0</v>
      </c>
      <c r="AY81" s="74">
        <f t="shared" si="45"/>
        <v>0</v>
      </c>
      <c r="AZ81" s="74">
        <f t="shared" si="45"/>
        <v>0</v>
      </c>
      <c r="BA81" s="74">
        <f t="shared" si="45"/>
        <v>0</v>
      </c>
      <c r="BB81" s="74">
        <f t="shared" si="45"/>
        <v>0</v>
      </c>
      <c r="BC81" s="74">
        <f t="shared" si="45"/>
        <v>0</v>
      </c>
      <c r="BD81" s="74">
        <f t="shared" si="45"/>
        <v>0</v>
      </c>
      <c r="BE81" s="74">
        <f t="shared" si="45"/>
        <v>0</v>
      </c>
      <c r="BF81" s="74">
        <f t="shared" si="45"/>
        <v>0</v>
      </c>
      <c r="BG81" s="74">
        <f t="shared" si="45"/>
        <v>0</v>
      </c>
      <c r="BH81" s="74">
        <f t="shared" si="45"/>
        <v>0</v>
      </c>
    </row>
    <row r="82" spans="2:60" s="6" customFormat="1" ht="14.25" hidden="1" x14ac:dyDescent="0.2">
      <c r="B82" s="121"/>
      <c r="C82" s="400"/>
      <c r="D82" s="74">
        <f t="shared" si="34"/>
        <v>0</v>
      </c>
      <c r="E82" s="123">
        <v>0</v>
      </c>
      <c r="F82" s="123">
        <v>0</v>
      </c>
      <c r="G82" s="123">
        <v>0</v>
      </c>
      <c r="H82" s="123">
        <v>0</v>
      </c>
      <c r="I82" s="123">
        <v>0</v>
      </c>
      <c r="J82" s="123">
        <v>0</v>
      </c>
      <c r="K82" s="123">
        <v>0</v>
      </c>
      <c r="L82" s="123">
        <v>0</v>
      </c>
      <c r="M82" s="123">
        <v>0</v>
      </c>
      <c r="N82" s="123">
        <v>0</v>
      </c>
      <c r="O82" s="123">
        <v>0</v>
      </c>
      <c r="P82" s="123">
        <v>0</v>
      </c>
      <c r="Q82" s="123">
        <v>0</v>
      </c>
      <c r="R82" s="123">
        <v>0</v>
      </c>
      <c r="S82" s="123">
        <v>0</v>
      </c>
      <c r="T82" s="123">
        <v>0</v>
      </c>
      <c r="U82" s="123">
        <v>0</v>
      </c>
      <c r="V82" s="123">
        <v>0</v>
      </c>
      <c r="W82" s="123">
        <v>0</v>
      </c>
      <c r="X82" s="123">
        <v>0</v>
      </c>
      <c r="Y82" s="123">
        <v>0</v>
      </c>
      <c r="Z82" s="123">
        <v>0</v>
      </c>
      <c r="AA82" s="123">
        <v>0</v>
      </c>
      <c r="AB82" s="123">
        <v>0</v>
      </c>
      <c r="AC82" s="123">
        <v>0</v>
      </c>
      <c r="AD82" s="123">
        <v>0</v>
      </c>
      <c r="AE82" s="123">
        <v>0</v>
      </c>
      <c r="AF82" s="123">
        <v>0</v>
      </c>
      <c r="AG82" s="123">
        <v>0</v>
      </c>
      <c r="AH82" s="123">
        <v>0</v>
      </c>
      <c r="AI82" s="123">
        <v>0</v>
      </c>
      <c r="AJ82" s="123">
        <v>0</v>
      </c>
      <c r="AK82" s="123">
        <v>0</v>
      </c>
      <c r="AL82" s="123">
        <v>0</v>
      </c>
      <c r="AM82" s="123">
        <v>0</v>
      </c>
      <c r="AN82" s="123">
        <v>0</v>
      </c>
      <c r="AO82" s="123">
        <v>0</v>
      </c>
      <c r="AP82" s="123">
        <v>0</v>
      </c>
      <c r="AQ82" s="123">
        <v>0</v>
      </c>
      <c r="AR82" s="123">
        <v>0</v>
      </c>
      <c r="AS82" s="123">
        <v>0</v>
      </c>
      <c r="AT82" s="123">
        <v>0</v>
      </c>
      <c r="AU82" s="123">
        <v>0</v>
      </c>
      <c r="AV82" s="123">
        <v>0</v>
      </c>
      <c r="AW82" s="123">
        <v>0</v>
      </c>
      <c r="AX82" s="123">
        <v>0</v>
      </c>
      <c r="AY82" s="123">
        <v>0</v>
      </c>
      <c r="AZ82" s="123">
        <v>0</v>
      </c>
      <c r="BA82" s="123">
        <v>0</v>
      </c>
      <c r="BB82" s="123">
        <v>0</v>
      </c>
      <c r="BC82" s="123">
        <v>0</v>
      </c>
      <c r="BD82" s="123">
        <v>0</v>
      </c>
      <c r="BE82" s="123">
        <v>0</v>
      </c>
      <c r="BF82" s="123">
        <v>0</v>
      </c>
      <c r="BG82" s="123">
        <v>0</v>
      </c>
      <c r="BH82" s="123">
        <v>0</v>
      </c>
    </row>
    <row r="83" spans="2:60" s="6" customFormat="1" ht="15" hidden="1" x14ac:dyDescent="0.25">
      <c r="B83" s="48"/>
      <c r="C83" s="399"/>
      <c r="D83" s="77">
        <f t="shared" si="34"/>
        <v>0</v>
      </c>
      <c r="E83" s="77">
        <f>E84</f>
        <v>0</v>
      </c>
      <c r="F83" s="77">
        <f t="shared" ref="F83:BH83" si="46">F84</f>
        <v>0</v>
      </c>
      <c r="G83" s="77">
        <f t="shared" si="46"/>
        <v>0</v>
      </c>
      <c r="H83" s="77">
        <f t="shared" si="46"/>
        <v>0</v>
      </c>
      <c r="I83" s="77">
        <f t="shared" si="46"/>
        <v>0</v>
      </c>
      <c r="J83" s="77">
        <f t="shared" si="46"/>
        <v>0</v>
      </c>
      <c r="K83" s="77">
        <f t="shared" si="46"/>
        <v>0</v>
      </c>
      <c r="L83" s="77">
        <f t="shared" si="46"/>
        <v>0</v>
      </c>
      <c r="M83" s="77">
        <f t="shared" si="46"/>
        <v>0</v>
      </c>
      <c r="N83" s="77">
        <f t="shared" si="46"/>
        <v>0</v>
      </c>
      <c r="O83" s="77">
        <f t="shared" si="46"/>
        <v>0</v>
      </c>
      <c r="P83" s="77">
        <f t="shared" si="46"/>
        <v>0</v>
      </c>
      <c r="Q83" s="77">
        <f t="shared" si="46"/>
        <v>0</v>
      </c>
      <c r="R83" s="77">
        <f t="shared" si="46"/>
        <v>0</v>
      </c>
      <c r="S83" s="77">
        <f t="shared" si="46"/>
        <v>0</v>
      </c>
      <c r="T83" s="77">
        <f t="shared" si="46"/>
        <v>0</v>
      </c>
      <c r="U83" s="77">
        <f t="shared" si="46"/>
        <v>0</v>
      </c>
      <c r="V83" s="77">
        <f t="shared" si="46"/>
        <v>0</v>
      </c>
      <c r="W83" s="77">
        <f t="shared" si="46"/>
        <v>0</v>
      </c>
      <c r="X83" s="77">
        <f t="shared" si="46"/>
        <v>0</v>
      </c>
      <c r="Y83" s="77">
        <f t="shared" si="46"/>
        <v>0</v>
      </c>
      <c r="Z83" s="77">
        <f t="shared" si="46"/>
        <v>0</v>
      </c>
      <c r="AA83" s="77">
        <f t="shared" si="46"/>
        <v>0</v>
      </c>
      <c r="AB83" s="77">
        <f t="shared" si="46"/>
        <v>0</v>
      </c>
      <c r="AC83" s="77">
        <f t="shared" si="46"/>
        <v>0</v>
      </c>
      <c r="AD83" s="77">
        <f t="shared" si="46"/>
        <v>0</v>
      </c>
      <c r="AE83" s="77">
        <f t="shared" si="46"/>
        <v>0</v>
      </c>
      <c r="AF83" s="77">
        <f t="shared" si="46"/>
        <v>0</v>
      </c>
      <c r="AG83" s="77">
        <f t="shared" si="46"/>
        <v>0</v>
      </c>
      <c r="AH83" s="77">
        <f t="shared" si="46"/>
        <v>0</v>
      </c>
      <c r="AI83" s="77">
        <f t="shared" si="46"/>
        <v>0</v>
      </c>
      <c r="AJ83" s="77">
        <f t="shared" si="46"/>
        <v>0</v>
      </c>
      <c r="AK83" s="77">
        <f t="shared" si="46"/>
        <v>0</v>
      </c>
      <c r="AL83" s="77">
        <f t="shared" si="46"/>
        <v>0</v>
      </c>
      <c r="AM83" s="77">
        <f t="shared" si="46"/>
        <v>0</v>
      </c>
      <c r="AN83" s="77">
        <f t="shared" si="46"/>
        <v>0</v>
      </c>
      <c r="AO83" s="77">
        <f t="shared" si="46"/>
        <v>0</v>
      </c>
      <c r="AP83" s="77">
        <f t="shared" si="46"/>
        <v>0</v>
      </c>
      <c r="AQ83" s="77">
        <f t="shared" si="46"/>
        <v>0</v>
      </c>
      <c r="AR83" s="77">
        <f t="shared" si="46"/>
        <v>0</v>
      </c>
      <c r="AS83" s="77">
        <f t="shared" si="46"/>
        <v>0</v>
      </c>
      <c r="AT83" s="77">
        <f t="shared" si="46"/>
        <v>0</v>
      </c>
      <c r="AU83" s="77">
        <f t="shared" si="46"/>
        <v>0</v>
      </c>
      <c r="AV83" s="77">
        <f t="shared" si="46"/>
        <v>0</v>
      </c>
      <c r="AW83" s="77">
        <f t="shared" si="46"/>
        <v>0</v>
      </c>
      <c r="AX83" s="77">
        <f t="shared" si="46"/>
        <v>0</v>
      </c>
      <c r="AY83" s="77">
        <f t="shared" si="46"/>
        <v>0</v>
      </c>
      <c r="AZ83" s="77">
        <f t="shared" si="46"/>
        <v>0</v>
      </c>
      <c r="BA83" s="77">
        <f t="shared" si="46"/>
        <v>0</v>
      </c>
      <c r="BB83" s="77">
        <f t="shared" si="46"/>
        <v>0</v>
      </c>
      <c r="BC83" s="77">
        <f t="shared" si="46"/>
        <v>0</v>
      </c>
      <c r="BD83" s="77">
        <f t="shared" si="46"/>
        <v>0</v>
      </c>
      <c r="BE83" s="77">
        <f t="shared" si="46"/>
        <v>0</v>
      </c>
      <c r="BF83" s="77">
        <f t="shared" si="46"/>
        <v>0</v>
      </c>
      <c r="BG83" s="77">
        <f t="shared" si="46"/>
        <v>0</v>
      </c>
      <c r="BH83" s="77">
        <f t="shared" si="46"/>
        <v>0</v>
      </c>
    </row>
    <row r="84" spans="2:60" s="6" customFormat="1" ht="15" hidden="1" x14ac:dyDescent="0.25">
      <c r="B84" s="53"/>
      <c r="C84" s="396"/>
      <c r="D84" s="81">
        <f t="shared" si="34"/>
        <v>0</v>
      </c>
      <c r="E84" s="74">
        <f>SUM(E85)</f>
        <v>0</v>
      </c>
      <c r="F84" s="74">
        <f t="shared" ref="F84:BH84" si="47">SUM(F85)</f>
        <v>0</v>
      </c>
      <c r="G84" s="74">
        <f t="shared" si="47"/>
        <v>0</v>
      </c>
      <c r="H84" s="74">
        <f t="shared" si="47"/>
        <v>0</v>
      </c>
      <c r="I84" s="74">
        <f t="shared" si="47"/>
        <v>0</v>
      </c>
      <c r="J84" s="74">
        <f t="shared" si="47"/>
        <v>0</v>
      </c>
      <c r="K84" s="74">
        <f t="shared" si="47"/>
        <v>0</v>
      </c>
      <c r="L84" s="74">
        <f t="shared" si="47"/>
        <v>0</v>
      </c>
      <c r="M84" s="74">
        <f t="shared" si="47"/>
        <v>0</v>
      </c>
      <c r="N84" s="74">
        <f t="shared" si="47"/>
        <v>0</v>
      </c>
      <c r="O84" s="74">
        <f t="shared" si="47"/>
        <v>0</v>
      </c>
      <c r="P84" s="74">
        <f t="shared" si="47"/>
        <v>0</v>
      </c>
      <c r="Q84" s="74">
        <f t="shared" si="47"/>
        <v>0</v>
      </c>
      <c r="R84" s="74">
        <f t="shared" si="47"/>
        <v>0</v>
      </c>
      <c r="S84" s="74">
        <f t="shared" si="47"/>
        <v>0</v>
      </c>
      <c r="T84" s="74">
        <f t="shared" si="47"/>
        <v>0</v>
      </c>
      <c r="U84" s="74">
        <f t="shared" si="47"/>
        <v>0</v>
      </c>
      <c r="V84" s="74">
        <f t="shared" si="47"/>
        <v>0</v>
      </c>
      <c r="W84" s="74">
        <f t="shared" si="47"/>
        <v>0</v>
      </c>
      <c r="X84" s="74">
        <f t="shared" si="47"/>
        <v>0</v>
      </c>
      <c r="Y84" s="74">
        <f t="shared" si="47"/>
        <v>0</v>
      </c>
      <c r="Z84" s="74">
        <f t="shared" si="47"/>
        <v>0</v>
      </c>
      <c r="AA84" s="74">
        <f t="shared" si="47"/>
        <v>0</v>
      </c>
      <c r="AB84" s="74">
        <f t="shared" si="47"/>
        <v>0</v>
      </c>
      <c r="AC84" s="74">
        <f t="shared" si="47"/>
        <v>0</v>
      </c>
      <c r="AD84" s="74">
        <f t="shared" si="47"/>
        <v>0</v>
      </c>
      <c r="AE84" s="74">
        <f t="shared" si="47"/>
        <v>0</v>
      </c>
      <c r="AF84" s="74">
        <f t="shared" si="47"/>
        <v>0</v>
      </c>
      <c r="AG84" s="74">
        <f t="shared" si="47"/>
        <v>0</v>
      </c>
      <c r="AH84" s="74">
        <f t="shared" si="47"/>
        <v>0</v>
      </c>
      <c r="AI84" s="74">
        <f t="shared" si="47"/>
        <v>0</v>
      </c>
      <c r="AJ84" s="74">
        <f t="shared" si="47"/>
        <v>0</v>
      </c>
      <c r="AK84" s="74">
        <f t="shared" si="47"/>
        <v>0</v>
      </c>
      <c r="AL84" s="74">
        <f t="shared" si="47"/>
        <v>0</v>
      </c>
      <c r="AM84" s="74">
        <f t="shared" si="47"/>
        <v>0</v>
      </c>
      <c r="AN84" s="74">
        <f t="shared" si="47"/>
        <v>0</v>
      </c>
      <c r="AO84" s="74">
        <f t="shared" si="47"/>
        <v>0</v>
      </c>
      <c r="AP84" s="74">
        <f t="shared" si="47"/>
        <v>0</v>
      </c>
      <c r="AQ84" s="74">
        <f t="shared" si="47"/>
        <v>0</v>
      </c>
      <c r="AR84" s="74">
        <f t="shared" si="47"/>
        <v>0</v>
      </c>
      <c r="AS84" s="74">
        <f t="shared" si="47"/>
        <v>0</v>
      </c>
      <c r="AT84" s="74">
        <f t="shared" si="47"/>
        <v>0</v>
      </c>
      <c r="AU84" s="74">
        <f t="shared" si="47"/>
        <v>0</v>
      </c>
      <c r="AV84" s="74">
        <f t="shared" si="47"/>
        <v>0</v>
      </c>
      <c r="AW84" s="74">
        <f t="shared" si="47"/>
        <v>0</v>
      </c>
      <c r="AX84" s="74">
        <f t="shared" si="47"/>
        <v>0</v>
      </c>
      <c r="AY84" s="74">
        <f t="shared" si="47"/>
        <v>0</v>
      </c>
      <c r="AZ84" s="74">
        <f t="shared" si="47"/>
        <v>0</v>
      </c>
      <c r="BA84" s="74">
        <f t="shared" si="47"/>
        <v>0</v>
      </c>
      <c r="BB84" s="74">
        <f t="shared" si="47"/>
        <v>0</v>
      </c>
      <c r="BC84" s="74">
        <f t="shared" si="47"/>
        <v>0</v>
      </c>
      <c r="BD84" s="74">
        <f t="shared" si="47"/>
        <v>0</v>
      </c>
      <c r="BE84" s="74">
        <f t="shared" si="47"/>
        <v>0</v>
      </c>
      <c r="BF84" s="74">
        <f t="shared" si="47"/>
        <v>0</v>
      </c>
      <c r="BG84" s="74">
        <f t="shared" si="47"/>
        <v>0</v>
      </c>
      <c r="BH84" s="74">
        <f t="shared" si="47"/>
        <v>0</v>
      </c>
    </row>
    <row r="85" spans="2:60" s="6" customFormat="1" ht="14.25" hidden="1" x14ac:dyDescent="0.2">
      <c r="B85" s="121"/>
      <c r="C85" s="400"/>
      <c r="D85" s="74">
        <f t="shared" si="34"/>
        <v>0</v>
      </c>
      <c r="E85" s="123">
        <v>0</v>
      </c>
      <c r="F85" s="123">
        <v>0</v>
      </c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0</v>
      </c>
      <c r="M85" s="123">
        <v>0</v>
      </c>
      <c r="N85" s="123">
        <v>0</v>
      </c>
      <c r="O85" s="123">
        <v>0</v>
      </c>
      <c r="P85" s="123">
        <v>0</v>
      </c>
      <c r="Q85" s="123">
        <v>0</v>
      </c>
      <c r="R85" s="123">
        <v>0</v>
      </c>
      <c r="S85" s="123">
        <v>0</v>
      </c>
      <c r="T85" s="123">
        <v>0</v>
      </c>
      <c r="U85" s="123">
        <v>0</v>
      </c>
      <c r="V85" s="123">
        <v>0</v>
      </c>
      <c r="W85" s="123">
        <v>0</v>
      </c>
      <c r="X85" s="123">
        <v>0</v>
      </c>
      <c r="Y85" s="123">
        <v>0</v>
      </c>
      <c r="Z85" s="123">
        <v>0</v>
      </c>
      <c r="AA85" s="123">
        <v>0</v>
      </c>
      <c r="AB85" s="123">
        <v>0</v>
      </c>
      <c r="AC85" s="123">
        <v>0</v>
      </c>
      <c r="AD85" s="123">
        <v>0</v>
      </c>
      <c r="AE85" s="123">
        <v>0</v>
      </c>
      <c r="AF85" s="123">
        <v>0</v>
      </c>
      <c r="AG85" s="123">
        <v>0</v>
      </c>
      <c r="AH85" s="123">
        <v>0</v>
      </c>
      <c r="AI85" s="123">
        <v>0</v>
      </c>
      <c r="AJ85" s="123">
        <v>0</v>
      </c>
      <c r="AK85" s="123">
        <v>0</v>
      </c>
      <c r="AL85" s="123">
        <v>0</v>
      </c>
      <c r="AM85" s="123">
        <v>0</v>
      </c>
      <c r="AN85" s="123">
        <v>0</v>
      </c>
      <c r="AO85" s="123">
        <v>0</v>
      </c>
      <c r="AP85" s="123">
        <v>0</v>
      </c>
      <c r="AQ85" s="123">
        <v>0</v>
      </c>
      <c r="AR85" s="123">
        <v>0</v>
      </c>
      <c r="AS85" s="123">
        <v>0</v>
      </c>
      <c r="AT85" s="123">
        <v>0</v>
      </c>
      <c r="AU85" s="123">
        <v>0</v>
      </c>
      <c r="AV85" s="123">
        <v>0</v>
      </c>
      <c r="AW85" s="123">
        <v>0</v>
      </c>
      <c r="AX85" s="123">
        <v>0</v>
      </c>
      <c r="AY85" s="123">
        <v>0</v>
      </c>
      <c r="AZ85" s="123">
        <v>0</v>
      </c>
      <c r="BA85" s="123">
        <v>0</v>
      </c>
      <c r="BB85" s="123">
        <v>0</v>
      </c>
      <c r="BC85" s="123">
        <v>0</v>
      </c>
      <c r="BD85" s="123">
        <v>0</v>
      </c>
      <c r="BE85" s="123">
        <v>0</v>
      </c>
      <c r="BF85" s="123">
        <v>0</v>
      </c>
      <c r="BG85" s="123">
        <v>0</v>
      </c>
      <c r="BH85" s="123">
        <v>0</v>
      </c>
    </row>
    <row r="86" spans="2:60" s="6" customFormat="1" ht="15" hidden="1" x14ac:dyDescent="0.25">
      <c r="B86" s="48"/>
      <c r="C86" s="399"/>
      <c r="D86" s="77">
        <f t="shared" si="34"/>
        <v>0</v>
      </c>
      <c r="E86" s="77">
        <f>E87</f>
        <v>0</v>
      </c>
      <c r="F86" s="77">
        <f t="shared" ref="F86:BH86" si="48">F87</f>
        <v>0</v>
      </c>
      <c r="G86" s="77">
        <f t="shared" si="48"/>
        <v>0</v>
      </c>
      <c r="H86" s="77">
        <f t="shared" si="48"/>
        <v>0</v>
      </c>
      <c r="I86" s="77">
        <f t="shared" si="48"/>
        <v>0</v>
      </c>
      <c r="J86" s="77">
        <f t="shared" si="48"/>
        <v>0</v>
      </c>
      <c r="K86" s="77">
        <f t="shared" si="48"/>
        <v>0</v>
      </c>
      <c r="L86" s="77">
        <f t="shared" si="48"/>
        <v>0</v>
      </c>
      <c r="M86" s="77">
        <f t="shared" si="48"/>
        <v>0</v>
      </c>
      <c r="N86" s="77">
        <f t="shared" si="48"/>
        <v>0</v>
      </c>
      <c r="O86" s="77">
        <f t="shared" si="48"/>
        <v>0</v>
      </c>
      <c r="P86" s="77">
        <f t="shared" si="48"/>
        <v>0</v>
      </c>
      <c r="Q86" s="77">
        <f t="shared" si="48"/>
        <v>0</v>
      </c>
      <c r="R86" s="77">
        <f t="shared" si="48"/>
        <v>0</v>
      </c>
      <c r="S86" s="77">
        <f t="shared" si="48"/>
        <v>0</v>
      </c>
      <c r="T86" s="77">
        <f t="shared" si="48"/>
        <v>0</v>
      </c>
      <c r="U86" s="77">
        <f t="shared" si="48"/>
        <v>0</v>
      </c>
      <c r="V86" s="77">
        <f t="shared" si="48"/>
        <v>0</v>
      </c>
      <c r="W86" s="77">
        <f t="shared" si="48"/>
        <v>0</v>
      </c>
      <c r="X86" s="77">
        <f t="shared" si="48"/>
        <v>0</v>
      </c>
      <c r="Y86" s="77">
        <f t="shared" si="48"/>
        <v>0</v>
      </c>
      <c r="Z86" s="77">
        <f t="shared" si="48"/>
        <v>0</v>
      </c>
      <c r="AA86" s="77">
        <f t="shared" si="48"/>
        <v>0</v>
      </c>
      <c r="AB86" s="77">
        <f t="shared" si="48"/>
        <v>0</v>
      </c>
      <c r="AC86" s="77">
        <f t="shared" si="48"/>
        <v>0</v>
      </c>
      <c r="AD86" s="77">
        <f t="shared" si="48"/>
        <v>0</v>
      </c>
      <c r="AE86" s="77">
        <f t="shared" si="48"/>
        <v>0</v>
      </c>
      <c r="AF86" s="77">
        <f t="shared" si="48"/>
        <v>0</v>
      </c>
      <c r="AG86" s="77">
        <f t="shared" si="48"/>
        <v>0</v>
      </c>
      <c r="AH86" s="77">
        <f t="shared" si="48"/>
        <v>0</v>
      </c>
      <c r="AI86" s="77">
        <f t="shared" si="48"/>
        <v>0</v>
      </c>
      <c r="AJ86" s="77">
        <f t="shared" si="48"/>
        <v>0</v>
      </c>
      <c r="AK86" s="77">
        <f t="shared" si="48"/>
        <v>0</v>
      </c>
      <c r="AL86" s="77">
        <f t="shared" si="48"/>
        <v>0</v>
      </c>
      <c r="AM86" s="77">
        <f t="shared" si="48"/>
        <v>0</v>
      </c>
      <c r="AN86" s="77">
        <f t="shared" si="48"/>
        <v>0</v>
      </c>
      <c r="AO86" s="77">
        <f t="shared" si="48"/>
        <v>0</v>
      </c>
      <c r="AP86" s="77">
        <f t="shared" si="48"/>
        <v>0</v>
      </c>
      <c r="AQ86" s="77">
        <f t="shared" si="48"/>
        <v>0</v>
      </c>
      <c r="AR86" s="77">
        <f t="shared" si="48"/>
        <v>0</v>
      </c>
      <c r="AS86" s="77">
        <f t="shared" si="48"/>
        <v>0</v>
      </c>
      <c r="AT86" s="77">
        <f t="shared" si="48"/>
        <v>0</v>
      </c>
      <c r="AU86" s="77">
        <f t="shared" si="48"/>
        <v>0</v>
      </c>
      <c r="AV86" s="77">
        <f t="shared" si="48"/>
        <v>0</v>
      </c>
      <c r="AW86" s="77">
        <f t="shared" si="48"/>
        <v>0</v>
      </c>
      <c r="AX86" s="77">
        <f t="shared" si="48"/>
        <v>0</v>
      </c>
      <c r="AY86" s="77">
        <f t="shared" si="48"/>
        <v>0</v>
      </c>
      <c r="AZ86" s="77">
        <f t="shared" si="48"/>
        <v>0</v>
      </c>
      <c r="BA86" s="77">
        <f t="shared" si="48"/>
        <v>0</v>
      </c>
      <c r="BB86" s="77">
        <f t="shared" si="48"/>
        <v>0</v>
      </c>
      <c r="BC86" s="77">
        <f t="shared" si="48"/>
        <v>0</v>
      </c>
      <c r="BD86" s="77">
        <f t="shared" si="48"/>
        <v>0</v>
      </c>
      <c r="BE86" s="77">
        <f t="shared" si="48"/>
        <v>0</v>
      </c>
      <c r="BF86" s="77">
        <f t="shared" si="48"/>
        <v>0</v>
      </c>
      <c r="BG86" s="77">
        <f t="shared" si="48"/>
        <v>0</v>
      </c>
      <c r="BH86" s="77">
        <f t="shared" si="48"/>
        <v>0</v>
      </c>
    </row>
    <row r="87" spans="2:60" s="6" customFormat="1" ht="15" hidden="1" x14ac:dyDescent="0.25">
      <c r="B87" s="53"/>
      <c r="C87" s="396"/>
      <c r="D87" s="81">
        <f t="shared" si="34"/>
        <v>0</v>
      </c>
      <c r="E87" s="74">
        <f>SUM(E88)</f>
        <v>0</v>
      </c>
      <c r="F87" s="74">
        <f t="shared" ref="F87:BH87" si="49">SUM(F88)</f>
        <v>0</v>
      </c>
      <c r="G87" s="74">
        <f t="shared" si="49"/>
        <v>0</v>
      </c>
      <c r="H87" s="74">
        <f t="shared" si="49"/>
        <v>0</v>
      </c>
      <c r="I87" s="74">
        <f t="shared" si="49"/>
        <v>0</v>
      </c>
      <c r="J87" s="74">
        <f t="shared" si="49"/>
        <v>0</v>
      </c>
      <c r="K87" s="74">
        <f t="shared" si="49"/>
        <v>0</v>
      </c>
      <c r="L87" s="74">
        <f t="shared" si="49"/>
        <v>0</v>
      </c>
      <c r="M87" s="74">
        <f t="shared" si="49"/>
        <v>0</v>
      </c>
      <c r="N87" s="74">
        <f t="shared" si="49"/>
        <v>0</v>
      </c>
      <c r="O87" s="74">
        <f t="shared" si="49"/>
        <v>0</v>
      </c>
      <c r="P87" s="74">
        <f t="shared" si="49"/>
        <v>0</v>
      </c>
      <c r="Q87" s="74">
        <f t="shared" si="49"/>
        <v>0</v>
      </c>
      <c r="R87" s="74">
        <f t="shared" si="49"/>
        <v>0</v>
      </c>
      <c r="S87" s="74">
        <f t="shared" si="49"/>
        <v>0</v>
      </c>
      <c r="T87" s="74">
        <f t="shared" si="49"/>
        <v>0</v>
      </c>
      <c r="U87" s="74">
        <f t="shared" si="49"/>
        <v>0</v>
      </c>
      <c r="V87" s="74">
        <f t="shared" si="49"/>
        <v>0</v>
      </c>
      <c r="W87" s="74">
        <f t="shared" si="49"/>
        <v>0</v>
      </c>
      <c r="X87" s="74">
        <f t="shared" si="49"/>
        <v>0</v>
      </c>
      <c r="Y87" s="74">
        <f t="shared" si="49"/>
        <v>0</v>
      </c>
      <c r="Z87" s="74">
        <f t="shared" si="49"/>
        <v>0</v>
      </c>
      <c r="AA87" s="74">
        <f t="shared" si="49"/>
        <v>0</v>
      </c>
      <c r="AB87" s="74">
        <f t="shared" si="49"/>
        <v>0</v>
      </c>
      <c r="AC87" s="74">
        <f t="shared" si="49"/>
        <v>0</v>
      </c>
      <c r="AD87" s="74">
        <f t="shared" si="49"/>
        <v>0</v>
      </c>
      <c r="AE87" s="74">
        <f t="shared" si="49"/>
        <v>0</v>
      </c>
      <c r="AF87" s="74">
        <f t="shared" si="49"/>
        <v>0</v>
      </c>
      <c r="AG87" s="74">
        <f t="shared" si="49"/>
        <v>0</v>
      </c>
      <c r="AH87" s="74">
        <f t="shared" si="49"/>
        <v>0</v>
      </c>
      <c r="AI87" s="74">
        <f t="shared" si="49"/>
        <v>0</v>
      </c>
      <c r="AJ87" s="74">
        <f t="shared" si="49"/>
        <v>0</v>
      </c>
      <c r="AK87" s="74">
        <f t="shared" si="49"/>
        <v>0</v>
      </c>
      <c r="AL87" s="74">
        <f t="shared" si="49"/>
        <v>0</v>
      </c>
      <c r="AM87" s="74">
        <f t="shared" si="49"/>
        <v>0</v>
      </c>
      <c r="AN87" s="74">
        <f t="shared" si="49"/>
        <v>0</v>
      </c>
      <c r="AO87" s="74">
        <f t="shared" si="49"/>
        <v>0</v>
      </c>
      <c r="AP87" s="74">
        <f t="shared" si="49"/>
        <v>0</v>
      </c>
      <c r="AQ87" s="74">
        <f t="shared" si="49"/>
        <v>0</v>
      </c>
      <c r="AR87" s="74">
        <f t="shared" si="49"/>
        <v>0</v>
      </c>
      <c r="AS87" s="74">
        <f t="shared" si="49"/>
        <v>0</v>
      </c>
      <c r="AT87" s="74">
        <f t="shared" si="49"/>
        <v>0</v>
      </c>
      <c r="AU87" s="74">
        <f t="shared" si="49"/>
        <v>0</v>
      </c>
      <c r="AV87" s="74">
        <f t="shared" si="49"/>
        <v>0</v>
      </c>
      <c r="AW87" s="74">
        <f t="shared" si="49"/>
        <v>0</v>
      </c>
      <c r="AX87" s="74">
        <f t="shared" si="49"/>
        <v>0</v>
      </c>
      <c r="AY87" s="74">
        <f t="shared" si="49"/>
        <v>0</v>
      </c>
      <c r="AZ87" s="74">
        <f t="shared" si="49"/>
        <v>0</v>
      </c>
      <c r="BA87" s="74">
        <f t="shared" si="49"/>
        <v>0</v>
      </c>
      <c r="BB87" s="74">
        <f t="shared" si="49"/>
        <v>0</v>
      </c>
      <c r="BC87" s="74">
        <f t="shared" si="49"/>
        <v>0</v>
      </c>
      <c r="BD87" s="74">
        <f t="shared" si="49"/>
        <v>0</v>
      </c>
      <c r="BE87" s="74">
        <f t="shared" si="49"/>
        <v>0</v>
      </c>
      <c r="BF87" s="74">
        <f t="shared" si="49"/>
        <v>0</v>
      </c>
      <c r="BG87" s="74">
        <f t="shared" si="49"/>
        <v>0</v>
      </c>
      <c r="BH87" s="74">
        <f t="shared" si="49"/>
        <v>0</v>
      </c>
    </row>
    <row r="88" spans="2:60" s="6" customFormat="1" ht="14.25" hidden="1" x14ac:dyDescent="0.2">
      <c r="B88" s="121"/>
      <c r="C88" s="400"/>
      <c r="D88" s="74">
        <f t="shared" si="34"/>
        <v>0</v>
      </c>
      <c r="E88" s="123">
        <v>0</v>
      </c>
      <c r="F88" s="123">
        <v>0</v>
      </c>
      <c r="G88" s="123"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v>0</v>
      </c>
      <c r="M88" s="123">
        <v>0</v>
      </c>
      <c r="N88" s="123">
        <v>0</v>
      </c>
      <c r="O88" s="123">
        <v>0</v>
      </c>
      <c r="P88" s="123">
        <v>0</v>
      </c>
      <c r="Q88" s="123">
        <v>0</v>
      </c>
      <c r="R88" s="123">
        <v>0</v>
      </c>
      <c r="S88" s="123">
        <v>0</v>
      </c>
      <c r="T88" s="123">
        <v>0</v>
      </c>
      <c r="U88" s="123">
        <v>0</v>
      </c>
      <c r="V88" s="123">
        <v>0</v>
      </c>
      <c r="W88" s="123">
        <v>0</v>
      </c>
      <c r="X88" s="123">
        <v>0</v>
      </c>
      <c r="Y88" s="123">
        <v>0</v>
      </c>
      <c r="Z88" s="123">
        <v>0</v>
      </c>
      <c r="AA88" s="123">
        <v>0</v>
      </c>
      <c r="AB88" s="123">
        <v>0</v>
      </c>
      <c r="AC88" s="123">
        <v>0</v>
      </c>
      <c r="AD88" s="123">
        <v>0</v>
      </c>
      <c r="AE88" s="123">
        <v>0</v>
      </c>
      <c r="AF88" s="123">
        <v>0</v>
      </c>
      <c r="AG88" s="123">
        <v>0</v>
      </c>
      <c r="AH88" s="123">
        <v>0</v>
      </c>
      <c r="AI88" s="123">
        <v>0</v>
      </c>
      <c r="AJ88" s="123">
        <v>0</v>
      </c>
      <c r="AK88" s="123">
        <v>0</v>
      </c>
      <c r="AL88" s="123">
        <v>0</v>
      </c>
      <c r="AM88" s="123">
        <v>0</v>
      </c>
      <c r="AN88" s="123">
        <v>0</v>
      </c>
      <c r="AO88" s="123">
        <v>0</v>
      </c>
      <c r="AP88" s="123">
        <v>0</v>
      </c>
      <c r="AQ88" s="123">
        <v>0</v>
      </c>
      <c r="AR88" s="123">
        <v>0</v>
      </c>
      <c r="AS88" s="123">
        <v>0</v>
      </c>
      <c r="AT88" s="123">
        <v>0</v>
      </c>
      <c r="AU88" s="123">
        <v>0</v>
      </c>
      <c r="AV88" s="123">
        <v>0</v>
      </c>
      <c r="AW88" s="123">
        <v>0</v>
      </c>
      <c r="AX88" s="123">
        <v>0</v>
      </c>
      <c r="AY88" s="123">
        <v>0</v>
      </c>
      <c r="AZ88" s="123">
        <v>0</v>
      </c>
      <c r="BA88" s="123">
        <v>0</v>
      </c>
      <c r="BB88" s="123">
        <v>0</v>
      </c>
      <c r="BC88" s="123">
        <v>0</v>
      </c>
      <c r="BD88" s="123">
        <v>0</v>
      </c>
      <c r="BE88" s="123">
        <v>0</v>
      </c>
      <c r="BF88" s="123">
        <v>0</v>
      </c>
      <c r="BG88" s="123">
        <v>0</v>
      </c>
      <c r="BH88" s="123">
        <v>0</v>
      </c>
    </row>
    <row r="89" spans="2:60" s="6" customFormat="1" ht="19.5" hidden="1" x14ac:dyDescent="0.55000000000000004">
      <c r="C89" s="398"/>
      <c r="D89" s="122">
        <f>D63+D71</f>
        <v>4540800</v>
      </c>
      <c r="E89" s="6">
        <f t="shared" ref="E89:AV89" si="50">E63+E71</f>
        <v>0</v>
      </c>
      <c r="F89" s="6">
        <f t="shared" si="50"/>
        <v>0</v>
      </c>
      <c r="G89" s="6">
        <f t="shared" si="50"/>
        <v>48000</v>
      </c>
      <c r="H89" s="6">
        <f t="shared" si="50"/>
        <v>115200</v>
      </c>
      <c r="I89" s="6">
        <f t="shared" si="50"/>
        <v>115200</v>
      </c>
      <c r="J89" s="6">
        <f t="shared" si="50"/>
        <v>115200</v>
      </c>
      <c r="K89" s="6">
        <f t="shared" si="50"/>
        <v>115200</v>
      </c>
      <c r="L89" s="6">
        <f t="shared" si="50"/>
        <v>115200</v>
      </c>
      <c r="M89" s="6">
        <f t="shared" si="50"/>
        <v>115200</v>
      </c>
      <c r="N89" s="6">
        <f t="shared" si="50"/>
        <v>115200</v>
      </c>
      <c r="O89" s="6">
        <f t="shared" si="50"/>
        <v>115200</v>
      </c>
      <c r="P89" s="6">
        <f t="shared" si="50"/>
        <v>115200</v>
      </c>
      <c r="Q89" s="6">
        <f t="shared" si="50"/>
        <v>115200</v>
      </c>
      <c r="R89" s="6">
        <f t="shared" si="50"/>
        <v>115200</v>
      </c>
      <c r="S89" s="6">
        <f t="shared" si="50"/>
        <v>115200</v>
      </c>
      <c r="T89" s="6">
        <f t="shared" si="50"/>
        <v>115200</v>
      </c>
      <c r="U89" s="6">
        <f t="shared" si="50"/>
        <v>115200</v>
      </c>
      <c r="V89" s="6">
        <f t="shared" si="50"/>
        <v>115200</v>
      </c>
      <c r="W89" s="6">
        <f t="shared" si="50"/>
        <v>115200</v>
      </c>
      <c r="X89" s="6">
        <f t="shared" si="50"/>
        <v>115200</v>
      </c>
      <c r="Y89" s="6">
        <f t="shared" si="50"/>
        <v>115200</v>
      </c>
      <c r="Z89" s="6">
        <f t="shared" si="50"/>
        <v>115200</v>
      </c>
      <c r="AA89" s="6">
        <f t="shared" si="50"/>
        <v>115200</v>
      </c>
      <c r="AB89" s="6">
        <f t="shared" si="50"/>
        <v>115200</v>
      </c>
      <c r="AC89" s="6">
        <f t="shared" si="50"/>
        <v>115200</v>
      </c>
      <c r="AD89" s="6">
        <f t="shared" si="50"/>
        <v>115200</v>
      </c>
      <c r="AE89" s="6">
        <f t="shared" si="50"/>
        <v>115200</v>
      </c>
      <c r="AF89" s="6">
        <f t="shared" si="50"/>
        <v>115200</v>
      </c>
      <c r="AG89" s="6">
        <f t="shared" si="50"/>
        <v>115200</v>
      </c>
      <c r="AH89" s="6">
        <f t="shared" si="50"/>
        <v>115200</v>
      </c>
      <c r="AI89" s="6">
        <f t="shared" si="50"/>
        <v>115200</v>
      </c>
      <c r="AJ89" s="6">
        <f t="shared" si="50"/>
        <v>115200</v>
      </c>
      <c r="AK89" s="6">
        <f t="shared" si="50"/>
        <v>115200</v>
      </c>
      <c r="AL89" s="6">
        <f t="shared" si="50"/>
        <v>115200</v>
      </c>
      <c r="AM89" s="6">
        <f t="shared" si="50"/>
        <v>115200</v>
      </c>
      <c r="AN89" s="6">
        <f t="shared" si="50"/>
        <v>115200</v>
      </c>
      <c r="AO89" s="6">
        <f t="shared" si="50"/>
        <v>115200</v>
      </c>
      <c r="AP89" s="6">
        <f t="shared" si="50"/>
        <v>115200</v>
      </c>
      <c r="AQ89" s="6">
        <f t="shared" si="50"/>
        <v>115200</v>
      </c>
      <c r="AR89" s="6">
        <f t="shared" si="50"/>
        <v>115200</v>
      </c>
      <c r="AS89" s="6">
        <f t="shared" si="50"/>
        <v>115200</v>
      </c>
      <c r="AT89" s="6">
        <f t="shared" si="50"/>
        <v>115200</v>
      </c>
      <c r="AU89" s="6">
        <f t="shared" si="50"/>
        <v>0</v>
      </c>
      <c r="AV89" s="6">
        <f t="shared" si="50"/>
        <v>0</v>
      </c>
    </row>
    <row r="90" spans="2:60" hidden="1" x14ac:dyDescent="0.2">
      <c r="D90" s="120"/>
    </row>
    <row r="91" spans="2:60" x14ac:dyDescent="0.2">
      <c r="D91" s="120"/>
    </row>
    <row r="92" spans="2:60" x14ac:dyDescent="0.2">
      <c r="D92" s="120"/>
    </row>
  </sheetData>
  <mergeCells count="22">
    <mergeCell ref="BA60:BD60"/>
    <mergeCell ref="AG60:AJ60"/>
    <mergeCell ref="AK60:AN60"/>
    <mergeCell ref="AO60:AR60"/>
    <mergeCell ref="AS60:AV60"/>
    <mergeCell ref="AW60:AZ60"/>
    <mergeCell ref="B26:B28"/>
    <mergeCell ref="C26:C28"/>
    <mergeCell ref="D26:D27"/>
    <mergeCell ref="E26:R26"/>
    <mergeCell ref="B59:B62"/>
    <mergeCell ref="C59:C62"/>
    <mergeCell ref="D59:D61"/>
    <mergeCell ref="E59:BH59"/>
    <mergeCell ref="E60:H60"/>
    <mergeCell ref="I60:L60"/>
    <mergeCell ref="BE60:BH60"/>
    <mergeCell ref="M60:P60"/>
    <mergeCell ref="Q60:T60"/>
    <mergeCell ref="U60:X60"/>
    <mergeCell ref="Y60:AB60"/>
    <mergeCell ref="AC60:AF60"/>
  </mergeCells>
  <pageMargins left="0.70866141732283472" right="0.70866141732283472" top="0.74803149606299213" bottom="0.74803149606299213" header="0.31496062992125984" footer="0.31496062992125984"/>
  <pageSetup paperSize="8" scale="42" fitToWidth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4:BH50"/>
  <sheetViews>
    <sheetView topLeftCell="A7" zoomScale="80" zoomScaleNormal="80" workbookViewId="0">
      <selection activeCell="F13" sqref="F13"/>
    </sheetView>
  </sheetViews>
  <sheetFormatPr defaultColWidth="9.140625" defaultRowHeight="12.75" x14ac:dyDescent="0.2"/>
  <cols>
    <col min="1" max="2" width="7.42578125" style="1" customWidth="1"/>
    <col min="3" max="3" width="38.42578125" style="1" customWidth="1"/>
    <col min="4" max="4" width="18.5703125" style="1" customWidth="1"/>
    <col min="5" max="5" width="21.28515625" style="1" customWidth="1"/>
    <col min="6" max="6" width="15.42578125" style="1" customWidth="1"/>
    <col min="7" max="7" width="17" style="1" customWidth="1"/>
    <col min="8" max="8" width="17.42578125" style="1" customWidth="1"/>
    <col min="9" max="9" width="18.5703125" style="1" customWidth="1"/>
    <col min="10" max="21" width="17.42578125" style="1" customWidth="1"/>
    <col min="22" max="36" width="18.5703125" style="1" customWidth="1"/>
    <col min="37" max="60" width="17.42578125" style="1" customWidth="1"/>
    <col min="61" max="61" width="10.7109375" style="1" bestFit="1" customWidth="1"/>
    <col min="62" max="16384" width="9.140625" style="1"/>
  </cols>
  <sheetData>
    <row r="4" spans="2:5" ht="20.25" x14ac:dyDescent="0.3">
      <c r="B4" s="2" t="s">
        <v>234</v>
      </c>
    </row>
    <row r="6" spans="2:5" s="6" customFormat="1" ht="15" x14ac:dyDescent="0.25">
      <c r="B6" s="5" t="s">
        <v>44</v>
      </c>
    </row>
    <row r="7" spans="2:5" s="6" customFormat="1" ht="14.25" x14ac:dyDescent="0.2"/>
    <row r="8" spans="2:5" s="6" customFormat="1" ht="34.5" customHeight="1" x14ac:dyDescent="0.2">
      <c r="B8" s="139" t="s">
        <v>11</v>
      </c>
      <c r="C8" s="139" t="s">
        <v>85</v>
      </c>
      <c r="D8" s="139" t="s">
        <v>98</v>
      </c>
      <c r="E8" s="139" t="s">
        <v>187</v>
      </c>
    </row>
    <row r="9" spans="2:5" s="6" customFormat="1" ht="14.25" x14ac:dyDescent="0.2">
      <c r="B9" s="93" t="s">
        <v>87</v>
      </c>
      <c r="C9" s="94" t="s">
        <v>188</v>
      </c>
      <c r="D9" s="88" t="s">
        <v>118</v>
      </c>
      <c r="E9" s="132">
        <v>0</v>
      </c>
    </row>
    <row r="10" spans="2:5" s="6" customFormat="1" ht="14.25" x14ac:dyDescent="0.2">
      <c r="B10" s="93" t="s">
        <v>88</v>
      </c>
      <c r="C10" s="94" t="s">
        <v>189</v>
      </c>
      <c r="D10" s="88" t="s">
        <v>190</v>
      </c>
      <c r="E10" s="133">
        <v>0</v>
      </c>
    </row>
    <row r="11" spans="2:5" s="6" customFormat="1" ht="14.25" x14ac:dyDescent="0.2">
      <c r="B11" s="93" t="s">
        <v>89</v>
      </c>
      <c r="C11" s="94" t="s">
        <v>191</v>
      </c>
      <c r="D11" s="88" t="s">
        <v>190</v>
      </c>
      <c r="E11" s="133">
        <v>0</v>
      </c>
    </row>
    <row r="12" spans="2:5" s="6" customFormat="1" ht="14.25" x14ac:dyDescent="0.2">
      <c r="B12" s="93" t="s">
        <v>90</v>
      </c>
      <c r="C12" s="94" t="s">
        <v>192</v>
      </c>
      <c r="D12" s="88" t="s">
        <v>190</v>
      </c>
      <c r="E12" s="133">
        <v>0</v>
      </c>
    </row>
    <row r="13" spans="2:5" s="6" customFormat="1" ht="14.25" x14ac:dyDescent="0.2">
      <c r="B13" s="93" t="s">
        <v>91</v>
      </c>
      <c r="C13" s="94" t="s">
        <v>193</v>
      </c>
      <c r="D13" s="88" t="s">
        <v>190</v>
      </c>
      <c r="E13" s="133">
        <v>0</v>
      </c>
    </row>
    <row r="14" spans="2:5" s="6" customFormat="1" ht="14.25" x14ac:dyDescent="0.2"/>
    <row r="15" spans="2:5" s="6" customFormat="1" ht="15" x14ac:dyDescent="0.25">
      <c r="B15" s="5" t="s">
        <v>194</v>
      </c>
    </row>
    <row r="16" spans="2:5" s="6" customFormat="1" ht="14.25" x14ac:dyDescent="0.2"/>
    <row r="17" spans="2:60" s="6" customFormat="1" ht="15" x14ac:dyDescent="0.25">
      <c r="B17" s="5" t="s">
        <v>195</v>
      </c>
    </row>
    <row r="18" spans="2:60" s="6" customFormat="1" ht="14.25" x14ac:dyDescent="0.2"/>
    <row r="19" spans="2:60" s="6" customFormat="1" ht="12.75" customHeight="1" x14ac:dyDescent="0.2">
      <c r="B19" s="454" t="s">
        <v>11</v>
      </c>
      <c r="C19" s="454" t="s">
        <v>93</v>
      </c>
      <c r="D19" s="457" t="s">
        <v>83</v>
      </c>
      <c r="E19" s="452" t="s">
        <v>31</v>
      </c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453"/>
      <c r="AZ19" s="453"/>
      <c r="BA19" s="453"/>
      <c r="BB19" s="453"/>
      <c r="BC19" s="453"/>
      <c r="BD19" s="453"/>
      <c r="BE19" s="453"/>
      <c r="BF19" s="453"/>
      <c r="BG19" s="453"/>
      <c r="BH19" s="458"/>
    </row>
    <row r="20" spans="2:60" s="6" customFormat="1" ht="15" x14ac:dyDescent="0.2">
      <c r="B20" s="455"/>
      <c r="C20" s="455"/>
      <c r="D20" s="457"/>
      <c r="E20" s="459">
        <f>'11_Ост_П_ППР'!E170:H170</f>
        <v>2018</v>
      </c>
      <c r="F20" s="460"/>
      <c r="G20" s="460"/>
      <c r="H20" s="461"/>
      <c r="I20" s="459">
        <f>'11_Ост_П_ППР'!I170:L170</f>
        <v>2019</v>
      </c>
      <c r="J20" s="460"/>
      <c r="K20" s="460"/>
      <c r="L20" s="461"/>
      <c r="M20" s="459">
        <f>'11_Ост_П_ППР'!M170:P170</f>
        <v>2020</v>
      </c>
      <c r="N20" s="460"/>
      <c r="O20" s="460"/>
      <c r="P20" s="461"/>
      <c r="Q20" s="459">
        <f>'11_Ост_П_ППР'!Q170:T170</f>
        <v>2021</v>
      </c>
      <c r="R20" s="460"/>
      <c r="S20" s="460"/>
      <c r="T20" s="461"/>
      <c r="U20" s="459">
        <f>'11_Ост_П_ППР'!U170:X170</f>
        <v>2022</v>
      </c>
      <c r="V20" s="460"/>
      <c r="W20" s="460"/>
      <c r="X20" s="461"/>
      <c r="Y20" s="459">
        <f>'11_Ост_П_ППР'!Y170:AB170</f>
        <v>2023</v>
      </c>
      <c r="Z20" s="460"/>
      <c r="AA20" s="460"/>
      <c r="AB20" s="461"/>
      <c r="AC20" s="459">
        <f>'11_Ост_П_ППР'!AC170:AF170</f>
        <v>2024</v>
      </c>
      <c r="AD20" s="460"/>
      <c r="AE20" s="460"/>
      <c r="AF20" s="461"/>
      <c r="AG20" s="459">
        <f>'11_Ост_П_ППР'!AG170:AJ170</f>
        <v>2025</v>
      </c>
      <c r="AH20" s="460"/>
      <c r="AI20" s="460"/>
      <c r="AJ20" s="461"/>
      <c r="AK20" s="459">
        <f>'11_Ост_П_ППР'!AK170:AN170</f>
        <v>2026</v>
      </c>
      <c r="AL20" s="460"/>
      <c r="AM20" s="460"/>
      <c r="AN20" s="461"/>
      <c r="AO20" s="459">
        <f>'11_Ост_П_ППР'!AO170:AR170</f>
        <v>2027</v>
      </c>
      <c r="AP20" s="460"/>
      <c r="AQ20" s="460"/>
      <c r="AR20" s="461"/>
      <c r="AS20" s="459">
        <f>'11_Ост_П_ППР'!AS170:AV170</f>
        <v>2028</v>
      </c>
      <c r="AT20" s="460"/>
      <c r="AU20" s="460"/>
      <c r="AV20" s="461"/>
      <c r="AW20" s="459" t="str">
        <f>'11_Ост_П_ППР'!AW170:AZ170</f>
        <v>-</v>
      </c>
      <c r="AX20" s="460"/>
      <c r="AY20" s="460"/>
      <c r="AZ20" s="461"/>
      <c r="BA20" s="459" t="str">
        <f>'11_Ост_П_ППР'!BA170:BD170</f>
        <v>-</v>
      </c>
      <c r="BB20" s="460"/>
      <c r="BC20" s="460"/>
      <c r="BD20" s="461"/>
      <c r="BE20" s="459" t="str">
        <f>'11_Ост_П_ППР'!BE170:BH170</f>
        <v>-</v>
      </c>
      <c r="BF20" s="460"/>
      <c r="BG20" s="460"/>
      <c r="BH20" s="461"/>
    </row>
    <row r="21" spans="2:60" s="6" customFormat="1" ht="15" x14ac:dyDescent="0.2">
      <c r="B21" s="455"/>
      <c r="C21" s="455"/>
      <c r="D21" s="457"/>
      <c r="E21" s="139" t="s">
        <v>32</v>
      </c>
      <c r="F21" s="139" t="s">
        <v>33</v>
      </c>
      <c r="G21" s="139" t="s">
        <v>34</v>
      </c>
      <c r="H21" s="139" t="s">
        <v>35</v>
      </c>
      <c r="I21" s="139" t="s">
        <v>32</v>
      </c>
      <c r="J21" s="139" t="s">
        <v>33</v>
      </c>
      <c r="K21" s="139" t="s">
        <v>34</v>
      </c>
      <c r="L21" s="139" t="s">
        <v>35</v>
      </c>
      <c r="M21" s="139" t="s">
        <v>32</v>
      </c>
      <c r="N21" s="139" t="s">
        <v>33</v>
      </c>
      <c r="O21" s="139" t="s">
        <v>34</v>
      </c>
      <c r="P21" s="139" t="s">
        <v>35</v>
      </c>
      <c r="Q21" s="139" t="s">
        <v>32</v>
      </c>
      <c r="R21" s="139" t="s">
        <v>33</v>
      </c>
      <c r="S21" s="139" t="s">
        <v>34</v>
      </c>
      <c r="T21" s="139" t="s">
        <v>35</v>
      </c>
      <c r="U21" s="139" t="s">
        <v>32</v>
      </c>
      <c r="V21" s="139" t="s">
        <v>33</v>
      </c>
      <c r="W21" s="139" t="s">
        <v>34</v>
      </c>
      <c r="X21" s="139" t="s">
        <v>35</v>
      </c>
      <c r="Y21" s="139" t="s">
        <v>32</v>
      </c>
      <c r="Z21" s="139" t="s">
        <v>33</v>
      </c>
      <c r="AA21" s="139" t="s">
        <v>34</v>
      </c>
      <c r="AB21" s="139" t="s">
        <v>35</v>
      </c>
      <c r="AC21" s="139" t="s">
        <v>32</v>
      </c>
      <c r="AD21" s="139" t="s">
        <v>33</v>
      </c>
      <c r="AE21" s="139" t="s">
        <v>34</v>
      </c>
      <c r="AF21" s="139" t="s">
        <v>35</v>
      </c>
      <c r="AG21" s="139" t="s">
        <v>32</v>
      </c>
      <c r="AH21" s="139" t="s">
        <v>33</v>
      </c>
      <c r="AI21" s="139" t="s">
        <v>34</v>
      </c>
      <c r="AJ21" s="139" t="s">
        <v>35</v>
      </c>
      <c r="AK21" s="139" t="s">
        <v>32</v>
      </c>
      <c r="AL21" s="139" t="s">
        <v>33</v>
      </c>
      <c r="AM21" s="139" t="s">
        <v>34</v>
      </c>
      <c r="AN21" s="139" t="s">
        <v>35</v>
      </c>
      <c r="AO21" s="139" t="s">
        <v>32</v>
      </c>
      <c r="AP21" s="139" t="s">
        <v>33</v>
      </c>
      <c r="AQ21" s="139" t="s">
        <v>34</v>
      </c>
      <c r="AR21" s="139" t="s">
        <v>35</v>
      </c>
      <c r="AS21" s="139" t="s">
        <v>32</v>
      </c>
      <c r="AT21" s="139" t="s">
        <v>33</v>
      </c>
      <c r="AU21" s="139" t="s">
        <v>34</v>
      </c>
      <c r="AV21" s="139" t="s">
        <v>35</v>
      </c>
      <c r="AW21" s="139" t="s">
        <v>32</v>
      </c>
      <c r="AX21" s="139" t="s">
        <v>33</v>
      </c>
      <c r="AY21" s="139" t="s">
        <v>34</v>
      </c>
      <c r="AZ21" s="139" t="s">
        <v>35</v>
      </c>
      <c r="BA21" s="139" t="s">
        <v>32</v>
      </c>
      <c r="BB21" s="139" t="s">
        <v>33</v>
      </c>
      <c r="BC21" s="139" t="s">
        <v>34</v>
      </c>
      <c r="BD21" s="139" t="s">
        <v>35</v>
      </c>
      <c r="BE21" s="139" t="s">
        <v>32</v>
      </c>
      <c r="BF21" s="139" t="s">
        <v>33</v>
      </c>
      <c r="BG21" s="139" t="s">
        <v>34</v>
      </c>
      <c r="BH21" s="139" t="s">
        <v>35</v>
      </c>
    </row>
    <row r="22" spans="2:60" s="6" customFormat="1" ht="30" x14ac:dyDescent="0.2">
      <c r="B22" s="456"/>
      <c r="C22" s="456"/>
      <c r="D22" s="139" t="s">
        <v>59</v>
      </c>
      <c r="E22" s="139" t="s">
        <v>61</v>
      </c>
      <c r="F22" s="139" t="s">
        <v>61</v>
      </c>
      <c r="G22" s="139" t="s">
        <v>61</v>
      </c>
      <c r="H22" s="139" t="s">
        <v>61</v>
      </c>
      <c r="I22" s="139" t="s">
        <v>61</v>
      </c>
      <c r="J22" s="139" t="s">
        <v>61</v>
      </c>
      <c r="K22" s="139" t="s">
        <v>61</v>
      </c>
      <c r="L22" s="139" t="s">
        <v>61</v>
      </c>
      <c r="M22" s="139" t="s">
        <v>61</v>
      </c>
      <c r="N22" s="139" t="s">
        <v>61</v>
      </c>
      <c r="O22" s="139" t="s">
        <v>61</v>
      </c>
      <c r="P22" s="139" t="s">
        <v>61</v>
      </c>
      <c r="Q22" s="139" t="s">
        <v>61</v>
      </c>
      <c r="R22" s="139" t="s">
        <v>61</v>
      </c>
      <c r="S22" s="139" t="s">
        <v>61</v>
      </c>
      <c r="T22" s="139" t="s">
        <v>61</v>
      </c>
      <c r="U22" s="139" t="s">
        <v>61</v>
      </c>
      <c r="V22" s="139" t="s">
        <v>61</v>
      </c>
      <c r="W22" s="139" t="s">
        <v>61</v>
      </c>
      <c r="X22" s="139" t="s">
        <v>61</v>
      </c>
      <c r="Y22" s="139" t="s">
        <v>61</v>
      </c>
      <c r="Z22" s="139" t="s">
        <v>61</v>
      </c>
      <c r="AA22" s="139" t="s">
        <v>61</v>
      </c>
      <c r="AB22" s="139" t="s">
        <v>61</v>
      </c>
      <c r="AC22" s="139" t="s">
        <v>61</v>
      </c>
      <c r="AD22" s="139" t="s">
        <v>61</v>
      </c>
      <c r="AE22" s="139" t="s">
        <v>61</v>
      </c>
      <c r="AF22" s="139" t="s">
        <v>61</v>
      </c>
      <c r="AG22" s="139" t="s">
        <v>61</v>
      </c>
      <c r="AH22" s="139" t="s">
        <v>61</v>
      </c>
      <c r="AI22" s="139" t="s">
        <v>61</v>
      </c>
      <c r="AJ22" s="139" t="s">
        <v>61</v>
      </c>
      <c r="AK22" s="139" t="s">
        <v>61</v>
      </c>
      <c r="AL22" s="139" t="s">
        <v>61</v>
      </c>
      <c r="AM22" s="139" t="s">
        <v>61</v>
      </c>
      <c r="AN22" s="139" t="s">
        <v>61</v>
      </c>
      <c r="AO22" s="139" t="s">
        <v>61</v>
      </c>
      <c r="AP22" s="139" t="s">
        <v>61</v>
      </c>
      <c r="AQ22" s="139" t="s">
        <v>61</v>
      </c>
      <c r="AR22" s="139" t="s">
        <v>61</v>
      </c>
      <c r="AS22" s="139" t="s">
        <v>61</v>
      </c>
      <c r="AT22" s="139" t="s">
        <v>61</v>
      </c>
      <c r="AU22" s="139" t="s">
        <v>61</v>
      </c>
      <c r="AV22" s="139" t="s">
        <v>61</v>
      </c>
      <c r="AW22" s="139" t="s">
        <v>61</v>
      </c>
      <c r="AX22" s="139" t="s">
        <v>61</v>
      </c>
      <c r="AY22" s="139" t="s">
        <v>61</v>
      </c>
      <c r="AZ22" s="139" t="s">
        <v>61</v>
      </c>
      <c r="BA22" s="139" t="s">
        <v>61</v>
      </c>
      <c r="BB22" s="139" t="s">
        <v>61</v>
      </c>
      <c r="BC22" s="139" t="s">
        <v>61</v>
      </c>
      <c r="BD22" s="139" t="s">
        <v>61</v>
      </c>
      <c r="BE22" s="139" t="s">
        <v>61</v>
      </c>
      <c r="BF22" s="139" t="s">
        <v>61</v>
      </c>
      <c r="BG22" s="139" t="s">
        <v>61</v>
      </c>
      <c r="BH22" s="139" t="s">
        <v>61</v>
      </c>
    </row>
    <row r="23" spans="2:60" s="6" customFormat="1" ht="15" x14ac:dyDescent="0.2">
      <c r="B23" s="140"/>
      <c r="C23" s="140"/>
      <c r="D23" s="139"/>
      <c r="E23" s="139" t="s">
        <v>87</v>
      </c>
      <c r="F23" s="139" t="s">
        <v>88</v>
      </c>
      <c r="G23" s="139" t="s">
        <v>89</v>
      </c>
      <c r="H23" s="139" t="s">
        <v>90</v>
      </c>
      <c r="I23" s="139" t="s">
        <v>91</v>
      </c>
      <c r="J23" s="139" t="s">
        <v>92</v>
      </c>
      <c r="K23" s="139" t="s">
        <v>102</v>
      </c>
      <c r="L23" s="139" t="s">
        <v>103</v>
      </c>
      <c r="M23" s="139" t="s">
        <v>106</v>
      </c>
      <c r="N23" s="139" t="s">
        <v>107</v>
      </c>
      <c r="O23" s="139" t="s">
        <v>108</v>
      </c>
      <c r="P23" s="139" t="s">
        <v>109</v>
      </c>
      <c r="Q23" s="139" t="s">
        <v>112</v>
      </c>
      <c r="R23" s="139" t="s">
        <v>113</v>
      </c>
      <c r="S23" s="139" t="s">
        <v>114</v>
      </c>
      <c r="T23" s="139" t="s">
        <v>156</v>
      </c>
      <c r="U23" s="139" t="s">
        <v>157</v>
      </c>
      <c r="V23" s="139" t="s">
        <v>158</v>
      </c>
      <c r="W23" s="139" t="s">
        <v>159</v>
      </c>
      <c r="X23" s="139" t="s">
        <v>160</v>
      </c>
      <c r="Y23" s="139" t="s">
        <v>161</v>
      </c>
      <c r="Z23" s="139" t="s">
        <v>162</v>
      </c>
      <c r="AA23" s="139" t="s">
        <v>163</v>
      </c>
      <c r="AB23" s="139" t="s">
        <v>164</v>
      </c>
      <c r="AC23" s="139" t="s">
        <v>165</v>
      </c>
      <c r="AD23" s="139" t="s">
        <v>166</v>
      </c>
      <c r="AE23" s="139" t="s">
        <v>167</v>
      </c>
      <c r="AF23" s="139" t="s">
        <v>168</v>
      </c>
      <c r="AG23" s="139" t="s">
        <v>165</v>
      </c>
      <c r="AH23" s="139" t="s">
        <v>166</v>
      </c>
      <c r="AI23" s="139" t="s">
        <v>167</v>
      </c>
      <c r="AJ23" s="139" t="s">
        <v>168</v>
      </c>
      <c r="AK23" s="139" t="s">
        <v>165</v>
      </c>
      <c r="AL23" s="139" t="s">
        <v>166</v>
      </c>
      <c r="AM23" s="139" t="s">
        <v>167</v>
      </c>
      <c r="AN23" s="139" t="s">
        <v>168</v>
      </c>
      <c r="AO23" s="139" t="s">
        <v>165</v>
      </c>
      <c r="AP23" s="139" t="s">
        <v>166</v>
      </c>
      <c r="AQ23" s="139" t="s">
        <v>167</v>
      </c>
      <c r="AR23" s="139" t="s">
        <v>168</v>
      </c>
      <c r="AS23" s="139" t="s">
        <v>165</v>
      </c>
      <c r="AT23" s="139" t="s">
        <v>166</v>
      </c>
      <c r="AU23" s="139" t="s">
        <v>167</v>
      </c>
      <c r="AV23" s="139" t="s">
        <v>168</v>
      </c>
      <c r="AW23" s="139" t="s">
        <v>165</v>
      </c>
      <c r="AX23" s="139" t="s">
        <v>166</v>
      </c>
      <c r="AY23" s="139" t="s">
        <v>167</v>
      </c>
      <c r="AZ23" s="139" t="s">
        <v>168</v>
      </c>
      <c r="BA23" s="139" t="s">
        <v>165</v>
      </c>
      <c r="BB23" s="139" t="s">
        <v>166</v>
      </c>
      <c r="BC23" s="139" t="s">
        <v>167</v>
      </c>
      <c r="BD23" s="139" t="s">
        <v>168</v>
      </c>
      <c r="BE23" s="139" t="s">
        <v>165</v>
      </c>
      <c r="BF23" s="139" t="s">
        <v>166</v>
      </c>
      <c r="BG23" s="139" t="s">
        <v>167</v>
      </c>
      <c r="BH23" s="139" t="s">
        <v>168</v>
      </c>
    </row>
    <row r="24" spans="2:60" s="6" customFormat="1" ht="15" x14ac:dyDescent="0.25">
      <c r="B24" s="89" t="s">
        <v>87</v>
      </c>
      <c r="C24" s="90" t="s">
        <v>142</v>
      </c>
      <c r="D24" s="105">
        <f>SUM(E24:BH24)</f>
        <v>105515311.67999999</v>
      </c>
      <c r="E24" s="106">
        <f>'6_Свод_затр_НДС'!E30+'6_Свод_затр_НДС'!E34+'6_Свод_затр_НДС'!E35+'6_Свод_затр_НДС'!E36+'6_Свод_затр_НДС'!E33+'6_Свод_затр_НДС'!E37</f>
        <v>0</v>
      </c>
      <c r="F24" s="106">
        <f>'6_Свод_затр_НДС'!F30+'6_Свод_затр_НДС'!F34+'6_Свод_затр_НДС'!F35+'6_Свод_затр_НДС'!F36+'6_Свод_затр_НДС'!F33+'6_Свод_затр_НДС'!F37</f>
        <v>840000</v>
      </c>
      <c r="G24" s="106">
        <f>'6_Свод_затр_НДС'!G30+'6_Свод_затр_НДС'!G34+'6_Свод_затр_НДС'!G35+'6_Свод_затр_НДС'!G36+'6_Свод_затр_НДС'!G33+'6_Свод_затр_НДС'!G37</f>
        <v>35087938</v>
      </c>
      <c r="H24" s="106">
        <f>'6_Свод_затр_НДС'!H30+'6_Свод_затр_НДС'!H34+'6_Свод_затр_НДС'!H35+'6_Свод_затр_НДС'!H36+'6_Свод_затр_НДС'!H33+'6_Свод_затр_НДС'!H37</f>
        <v>48283113.199999996</v>
      </c>
      <c r="I24" s="106">
        <f>'6_Свод_затр_НДС'!I30+'6_Свод_затр_НДС'!I34+'6_Свод_затр_НДС'!I35+'6_Свод_затр_НДС'!I36+'6_Свод_затр_НДС'!I33+'6_Свод_затр_НДС'!I37</f>
        <v>0</v>
      </c>
      <c r="J24" s="106">
        <f>'6_Свод_затр_НДС'!J30+'6_Свод_затр_НДС'!J34+'6_Свод_затр_НДС'!J35+'6_Свод_затр_НДС'!J36+'6_Свод_затр_НДС'!J33+'6_Свод_затр_НДС'!J37</f>
        <v>0</v>
      </c>
      <c r="K24" s="106">
        <f>'6_Свод_затр_НДС'!K30+'6_Свод_затр_НДС'!K34+'6_Свод_затр_НДС'!K35+'6_Свод_затр_НДС'!K36+'6_Свод_затр_НДС'!K33+'6_Свод_затр_НДС'!K37</f>
        <v>0</v>
      </c>
      <c r="L24" s="106">
        <f>'6_Свод_затр_НДС'!L30+'6_Свод_затр_НДС'!L34+'6_Свод_затр_НДС'!L35+'6_Свод_затр_НДС'!L36+'6_Свод_затр_НДС'!L33+'6_Свод_затр_НДС'!L37</f>
        <v>0</v>
      </c>
      <c r="M24" s="106">
        <f>'6_Свод_затр_НДС'!M30+'6_Свод_затр_НДС'!M34+'6_Свод_затр_НДС'!M35+'6_Свод_затр_НДС'!M36+'6_Свод_затр_НДС'!M33+'6_Свод_затр_НДС'!M37</f>
        <v>0</v>
      </c>
      <c r="N24" s="106">
        <f>'6_Свод_затр_НДС'!N30+'6_Свод_затр_НДС'!N34+'6_Свод_затр_НДС'!N35+'6_Свод_затр_НДС'!N36+'6_Свод_затр_НДС'!N33+'6_Свод_затр_НДС'!N37</f>
        <v>0</v>
      </c>
      <c r="O24" s="106">
        <f>'6_Свод_затр_НДС'!O30+'6_Свод_затр_НДС'!O34+'6_Свод_затр_НДС'!O35+'6_Свод_затр_НДС'!O36+'6_Свод_затр_НДС'!O33+'6_Свод_затр_НДС'!O37</f>
        <v>0</v>
      </c>
      <c r="P24" s="106">
        <f>'6_Свод_затр_НДС'!P30+'6_Свод_затр_НДС'!P34+'6_Свод_затр_НДС'!P35+'6_Свод_затр_НДС'!P36+'6_Свод_затр_НДС'!P33+'6_Свод_затр_НДС'!P37</f>
        <v>0</v>
      </c>
      <c r="Q24" s="106">
        <f>'6_Свод_затр_НДС'!Q30+'6_Свод_затр_НДС'!Q34+'6_Свод_затр_НДС'!Q35+'6_Свод_затр_НДС'!Q36+'6_Свод_затр_НДС'!Q33+'6_Свод_затр_НДС'!Q37</f>
        <v>0</v>
      </c>
      <c r="R24" s="106">
        <f>'6_Свод_затр_НДС'!R30+'6_Свод_затр_НДС'!R34+'6_Свод_затр_НДС'!R35+'6_Свод_затр_НДС'!R36+'6_Свод_затр_НДС'!R33+'6_Свод_затр_НДС'!R37</f>
        <v>0</v>
      </c>
      <c r="S24" s="106">
        <f>'6_Свод_затр_НДС'!S30+'6_Свод_затр_НДС'!S34+'6_Свод_затр_НДС'!S35+'6_Свод_затр_НДС'!S36+'6_Свод_затр_НДС'!S33+'6_Свод_затр_НДС'!S37</f>
        <v>0</v>
      </c>
      <c r="T24" s="106">
        <f>'6_Свод_затр_НДС'!T30+'6_Свод_затр_НДС'!T34+'6_Свод_затр_НДС'!T35+'6_Свод_затр_НДС'!T36+'6_Свод_затр_НДС'!T33+'6_Свод_затр_НДС'!T37</f>
        <v>0</v>
      </c>
      <c r="U24" s="106">
        <f>'6_Свод_затр_НДС'!U30+'6_Свод_затр_НДС'!U34+'6_Свод_затр_НДС'!U35+'6_Свод_затр_НДС'!U36+'6_Свод_затр_НДС'!U33+'6_Свод_затр_НДС'!U37</f>
        <v>0</v>
      </c>
      <c r="V24" s="106">
        <f>'6_Свод_затр_НДС'!V30+'6_Свод_затр_НДС'!V34+'6_Свод_затр_НДС'!V35+'6_Свод_затр_НДС'!V36+'6_Свод_затр_НДС'!V33+'6_Свод_затр_НДС'!V37</f>
        <v>0</v>
      </c>
      <c r="W24" s="106">
        <f>'6_Свод_затр_НДС'!W30+'6_Свод_затр_НДС'!W34+'6_Свод_затр_НДС'!W35+'6_Свод_затр_НДС'!W36+'6_Свод_затр_НДС'!W33+'6_Свод_затр_НДС'!W37</f>
        <v>0</v>
      </c>
      <c r="X24" s="106">
        <f>'6_Свод_затр_НДС'!X30+'6_Свод_затр_НДС'!X34+'6_Свод_затр_НДС'!X35+'6_Свод_затр_НДС'!X36+'6_Свод_затр_НДС'!X33+'6_Свод_затр_НДС'!X37</f>
        <v>7989097.6799999997</v>
      </c>
      <c r="Y24" s="106">
        <f>'6_Свод_затр_НДС'!Y30+'6_Свод_затр_НДС'!Y34+'6_Свод_затр_НДС'!Y35+'6_Свод_затр_НДС'!Y36+'6_Свод_затр_НДС'!Y33+'6_Свод_затр_НДС'!Y37</f>
        <v>0</v>
      </c>
      <c r="Z24" s="106">
        <f>'6_Свод_затр_НДС'!Z30+'6_Свод_затр_НДС'!Z34+'6_Свод_затр_НДС'!Z35+'6_Свод_затр_НДС'!Z36+'6_Свод_затр_НДС'!Z33+'6_Свод_затр_НДС'!Z37</f>
        <v>0</v>
      </c>
      <c r="AA24" s="106">
        <f>'6_Свод_затр_НДС'!AA30+'6_Свод_затр_НДС'!AA34+'6_Свод_затр_НДС'!AA35+'6_Свод_затр_НДС'!AA36+'6_Свод_затр_НДС'!AA33+'6_Свод_затр_НДС'!AA37</f>
        <v>7101420.1600000001</v>
      </c>
      <c r="AB24" s="106">
        <f>'6_Свод_затр_НДС'!AB30+'6_Свод_затр_НДС'!AB34+'6_Свод_затр_НДС'!AB35+'6_Свод_затр_НДС'!AB36+'6_Свод_затр_НДС'!AB33+'6_Свод_затр_НДС'!AB37</f>
        <v>0</v>
      </c>
      <c r="AC24" s="106">
        <f>'6_Свод_затр_НДС'!AC30+'6_Свод_затр_НДС'!AC34+'6_Свод_затр_НДС'!AC35+'6_Свод_затр_НДС'!AC36+'6_Свод_затр_НДС'!AC38+'6_Свод_затр_НДС'!AC37</f>
        <v>6213742.6399999997</v>
      </c>
      <c r="AD24" s="106">
        <f>'6_Свод_затр_НДС'!AD30+'6_Свод_затр_НДС'!AD34+'6_Свод_затр_НДС'!AD35+'6_Свод_затр_НДС'!AD36+'6_Свод_затр_НДС'!AD38+'6_Свод_затр_НДС'!AD37</f>
        <v>0</v>
      </c>
      <c r="AE24" s="106">
        <f>'6_Свод_затр_НДС'!AE30+'6_Свод_затр_НДС'!AE34+'6_Свод_затр_НДС'!AE35+'6_Свод_затр_НДС'!AE36+'6_Свод_затр_НДС'!AE38+'6_Свод_затр_НДС'!AE37</f>
        <v>0</v>
      </c>
      <c r="AF24" s="106">
        <f>'6_Свод_затр_НДС'!AF30+'6_Свод_затр_НДС'!AF34+'6_Свод_затр_НДС'!AF35+'6_Свод_затр_НДС'!AF36+'6_Свод_затр_НДС'!AF38+'6_Свод_затр_НДС'!AF37</f>
        <v>0</v>
      </c>
      <c r="AG24" s="106">
        <f>'6_Свод_затр_НДС'!AG30+'6_Свод_затр_НДС'!AG34+'6_Свод_затр_НДС'!AG35+'6_Свод_затр_НДС'!AG36+'6_Свод_затр_НДС'!AG33+'6_Свод_затр_НДС'!AG37</f>
        <v>0</v>
      </c>
      <c r="AH24" s="106">
        <f>'6_Свод_затр_НДС'!AH30+'6_Свод_затр_НДС'!AH34+'6_Свод_затр_НДС'!AH35+'6_Свод_затр_НДС'!AH36+'6_Свод_затр_НДС'!AH33+'6_Свод_затр_НДС'!AH37</f>
        <v>0</v>
      </c>
      <c r="AI24" s="106">
        <f>'6_Свод_затр_НДС'!AI30+'6_Свод_затр_НДС'!AI34+'6_Свод_затр_НДС'!AI35+'6_Свод_затр_НДС'!AI36+'6_Свод_затр_НДС'!AI33+'6_Свод_затр_НДС'!AI37</f>
        <v>0</v>
      </c>
      <c r="AJ24" s="106">
        <f>'6_Свод_затр_НДС'!AJ30+'6_Свод_затр_НДС'!AJ34+'6_Свод_затр_НДС'!AJ35+'6_Свод_затр_НДС'!AJ36+'6_Свод_затр_НДС'!AJ33+'6_Свод_затр_НДС'!AJ37</f>
        <v>0</v>
      </c>
      <c r="AK24" s="106">
        <f>'6_Свод_затр_НДС'!AK30+'6_Свод_затр_НДС'!AK34+'6_Свод_затр_НДС'!AK35+'6_Свод_затр_НДС'!AK36+'6_Свод_затр_НДС'!AK33+'6_Свод_затр_НДС'!AK37</f>
        <v>0</v>
      </c>
      <c r="AL24" s="106">
        <f>'6_Свод_затр_НДС'!AL30+'6_Свод_затр_НДС'!AL34+'6_Свод_затр_НДС'!AL35+'6_Свод_затр_НДС'!AL36+'6_Свод_затр_НДС'!AL33+'6_Свод_затр_НДС'!AL37</f>
        <v>0</v>
      </c>
      <c r="AM24" s="106">
        <f>'6_Свод_затр_НДС'!AM30+'6_Свод_затр_НДС'!AM34+'6_Свод_затр_НДС'!AM35+'6_Свод_затр_НДС'!AM36+'6_Свод_затр_НДС'!AM33+'6_Свод_затр_НДС'!AM37</f>
        <v>0</v>
      </c>
      <c r="AN24" s="106">
        <f>'6_Свод_затр_НДС'!AN30+'6_Свод_затр_НДС'!AN34+'6_Свод_затр_НДС'!AN35+'6_Свод_затр_НДС'!AN36+'6_Свод_затр_НДС'!AN33+'6_Свод_затр_НДС'!AN37</f>
        <v>0</v>
      </c>
      <c r="AO24" s="106">
        <f>'6_Свод_затр_НДС'!AO30+'6_Свод_затр_НДС'!AO34+'6_Свод_затр_НДС'!AO35+'6_Свод_затр_НДС'!AO36+'6_Свод_затр_НДС'!AO33+'6_Свод_затр_НДС'!AO37</f>
        <v>0</v>
      </c>
      <c r="AP24" s="106">
        <f>'6_Свод_затр_НДС'!AP30+'6_Свод_затр_НДС'!AP34+'6_Свод_затр_НДС'!AP35+'6_Свод_затр_НДС'!AP36+'6_Свод_затр_НДС'!AP33+'6_Свод_затр_НДС'!AP37</f>
        <v>0</v>
      </c>
      <c r="AQ24" s="106">
        <f>'6_Свод_затр_НДС'!AQ30+'6_Свод_затр_НДС'!AQ34+'6_Свод_затр_НДС'!AQ35+'6_Свод_затр_НДС'!AQ36+'6_Свод_затр_НДС'!AQ33+'6_Свод_затр_НДС'!AQ37</f>
        <v>0</v>
      </c>
      <c r="AR24" s="106">
        <f>'6_Свод_затр_НДС'!AR30+'6_Свод_затр_НДС'!AR34+'6_Свод_затр_НДС'!AR35+'6_Свод_затр_НДС'!AR36+'6_Свод_затр_НДС'!AR33+'6_Свод_затр_НДС'!AR37</f>
        <v>0</v>
      </c>
      <c r="AS24" s="106">
        <f>'6_Свод_затр_НДС'!AS30+'6_Свод_затр_НДС'!AS34+'6_Свод_затр_НДС'!AS35+'6_Свод_затр_НДС'!AS36+'6_Свод_затр_НДС'!AS33+'6_Свод_затр_НДС'!AS37</f>
        <v>0</v>
      </c>
      <c r="AT24" s="106">
        <f>'6_Свод_затр_НДС'!AT30+'6_Свод_затр_НДС'!AT34+'6_Свод_затр_НДС'!AT35+'6_Свод_затр_НДС'!AT36+'6_Свод_затр_НДС'!AT33+'6_Свод_затр_НДС'!AT37</f>
        <v>0</v>
      </c>
      <c r="AU24" s="106">
        <f>'6_Свод_затр_НДС'!AU30+'6_Свод_затр_НДС'!AU34+'6_Свод_затр_НДС'!AU35+'6_Свод_затр_НДС'!AU36+'6_Свод_затр_НДС'!AU33+'6_Свод_затр_НДС'!AU37</f>
        <v>0</v>
      </c>
      <c r="AV24" s="106">
        <f>'6_Свод_затр_НДС'!AV30+'6_Свод_затр_НДС'!AV34+'6_Свод_затр_НДС'!AV35+'6_Свод_затр_НДС'!AV36+'6_Свод_затр_НДС'!AV33+'6_Свод_затр_НДС'!AV37</f>
        <v>0</v>
      </c>
      <c r="AW24" s="106">
        <f>'6_Свод_затр_НДС'!AW30+'6_Свод_затр_НДС'!AW34+'6_Свод_затр_НДС'!AW35+'6_Свод_затр_НДС'!AW36+'6_Свод_затр_НДС'!AW33+'6_Свод_затр_НДС'!AW37</f>
        <v>0</v>
      </c>
      <c r="AX24" s="106">
        <f>'6_Свод_затр_НДС'!AX30+'6_Свод_затр_НДС'!AX34+'6_Свод_затр_НДС'!AX35+'6_Свод_затр_НДС'!AX36+'6_Свод_затр_НДС'!AX33+'6_Свод_затр_НДС'!AX37</f>
        <v>0</v>
      </c>
      <c r="AY24" s="106">
        <f>'6_Свод_затр_НДС'!AY30+'6_Свод_затр_НДС'!AY34+'6_Свод_затр_НДС'!AY35+'6_Свод_затр_НДС'!AY36+'6_Свод_затр_НДС'!AY33+'6_Свод_затр_НДС'!AY37</f>
        <v>0</v>
      </c>
      <c r="AZ24" s="106">
        <f>'6_Свод_затр_НДС'!AZ30+'6_Свод_затр_НДС'!AZ34+'6_Свод_затр_НДС'!AZ35+'6_Свод_затр_НДС'!AZ36+'6_Свод_затр_НДС'!AZ33+'6_Свод_затр_НДС'!AZ37</f>
        <v>0</v>
      </c>
      <c r="BA24" s="106">
        <f>'6_Свод_затр_НДС'!BA30+'6_Свод_затр_НДС'!BA34+'6_Свод_затр_НДС'!BA35+'6_Свод_затр_НДС'!BA36+'6_Свод_затр_НДС'!BA33+'6_Свод_затр_НДС'!BA37</f>
        <v>0</v>
      </c>
      <c r="BB24" s="106">
        <f>'6_Свод_затр_НДС'!BB30+'6_Свод_затр_НДС'!BB34+'6_Свод_затр_НДС'!BB35+'6_Свод_затр_НДС'!BB36+'6_Свод_затр_НДС'!BB33+'6_Свод_затр_НДС'!BB37</f>
        <v>0</v>
      </c>
      <c r="BC24" s="106">
        <f>'6_Свод_затр_НДС'!BC30+'6_Свод_затр_НДС'!BC34+'6_Свод_затр_НДС'!BC35+'6_Свод_затр_НДС'!BC36+'6_Свод_затр_НДС'!BC33+'6_Свод_затр_НДС'!BC37</f>
        <v>0</v>
      </c>
      <c r="BD24" s="106">
        <f>'6_Свод_затр_НДС'!BD30+'6_Свод_затр_НДС'!BD34+'6_Свод_затр_НДС'!BD35+'6_Свод_затр_НДС'!BD36+'6_Свод_затр_НДС'!BD33+'6_Свод_затр_НДС'!BD37</f>
        <v>0</v>
      </c>
      <c r="BE24" s="106">
        <f>'6_Свод_затр_НДС'!BE30+'6_Свод_затр_НДС'!BE34+'6_Свод_затр_НДС'!BE35+'6_Свод_затр_НДС'!BE36+'6_Свод_затр_НДС'!BE33+'6_Свод_затр_НДС'!BE37</f>
        <v>0</v>
      </c>
      <c r="BF24" s="106">
        <f>'6_Свод_затр_НДС'!BF30+'6_Свод_затр_НДС'!BF34+'6_Свод_затр_НДС'!BF35+'6_Свод_затр_НДС'!BF36+'6_Свод_затр_НДС'!BF33+'6_Свод_затр_НДС'!BF37</f>
        <v>0</v>
      </c>
      <c r="BG24" s="106">
        <f>'6_Свод_затр_НДС'!BG30+'6_Свод_затр_НДС'!BG34+'6_Свод_затр_НДС'!BG35+'6_Свод_затр_НДС'!BG36+'6_Свод_затр_НДС'!BG33+'6_Свод_затр_НДС'!BG37</f>
        <v>0</v>
      </c>
      <c r="BH24" s="106">
        <f>'6_Свод_затр_НДС'!BH30+'6_Свод_затр_НДС'!BH34+'6_Свод_затр_НДС'!BH35+'6_Свод_затр_НДС'!BH36+'6_Свод_затр_НДС'!BH33+'6_Свод_затр_НДС'!BH37</f>
        <v>0</v>
      </c>
    </row>
    <row r="25" spans="2:60" s="6" customFormat="1" ht="15" hidden="1" x14ac:dyDescent="0.25">
      <c r="B25" s="89" t="s">
        <v>88</v>
      </c>
      <c r="C25" s="90" t="s">
        <v>29</v>
      </c>
      <c r="D25" s="105">
        <f>SUM(E25:BH25)</f>
        <v>0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</row>
    <row r="26" spans="2:60" s="6" customFormat="1" ht="15" hidden="1" x14ac:dyDescent="0.25">
      <c r="B26" s="89" t="s">
        <v>89</v>
      </c>
      <c r="C26" s="90" t="s">
        <v>196</v>
      </c>
      <c r="D26" s="105">
        <f>SUM(E26:BH26)</f>
        <v>0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</row>
    <row r="27" spans="2:60" s="6" customFormat="1" ht="30" x14ac:dyDescent="0.25">
      <c r="B27" s="192" t="s">
        <v>90</v>
      </c>
      <c r="C27" s="193" t="s">
        <v>235</v>
      </c>
      <c r="D27" s="196"/>
      <c r="E27" s="197">
        <f>E24+E25+E26</f>
        <v>0</v>
      </c>
      <c r="F27" s="197">
        <f>F24+F25+E27+F26</f>
        <v>840000</v>
      </c>
      <c r="G27" s="197">
        <f>G24+G25+F27+G26</f>
        <v>35927938</v>
      </c>
      <c r="H27" s="197">
        <f t="shared" ref="H27:AF27" si="0">H24+H25+G27+H26</f>
        <v>84211051.199999988</v>
      </c>
      <c r="I27" s="197">
        <f t="shared" si="0"/>
        <v>84211051.199999988</v>
      </c>
      <c r="J27" s="197">
        <f t="shared" si="0"/>
        <v>84211051.199999988</v>
      </c>
      <c r="K27" s="197">
        <f t="shared" si="0"/>
        <v>84211051.199999988</v>
      </c>
      <c r="L27" s="197">
        <f t="shared" si="0"/>
        <v>84211051.199999988</v>
      </c>
      <c r="M27" s="197">
        <f t="shared" si="0"/>
        <v>84211051.199999988</v>
      </c>
      <c r="N27" s="197">
        <f t="shared" si="0"/>
        <v>84211051.199999988</v>
      </c>
      <c r="O27" s="197">
        <f t="shared" si="0"/>
        <v>84211051.199999988</v>
      </c>
      <c r="P27" s="197">
        <f t="shared" si="0"/>
        <v>84211051.199999988</v>
      </c>
      <c r="Q27" s="197">
        <f t="shared" si="0"/>
        <v>84211051.199999988</v>
      </c>
      <c r="R27" s="197">
        <f t="shared" si="0"/>
        <v>84211051.199999988</v>
      </c>
      <c r="S27" s="197">
        <f t="shared" si="0"/>
        <v>84211051.199999988</v>
      </c>
      <c r="T27" s="197">
        <f t="shared" si="0"/>
        <v>84211051.199999988</v>
      </c>
      <c r="U27" s="197">
        <f t="shared" si="0"/>
        <v>84211051.199999988</v>
      </c>
      <c r="V27" s="197">
        <f t="shared" si="0"/>
        <v>84211051.199999988</v>
      </c>
      <c r="W27" s="197">
        <f t="shared" si="0"/>
        <v>84211051.199999988</v>
      </c>
      <c r="X27" s="197">
        <f t="shared" si="0"/>
        <v>92200148.879999995</v>
      </c>
      <c r="Y27" s="197">
        <f t="shared" si="0"/>
        <v>92200148.879999995</v>
      </c>
      <c r="Z27" s="197">
        <f t="shared" si="0"/>
        <v>92200148.879999995</v>
      </c>
      <c r="AA27" s="197">
        <f t="shared" si="0"/>
        <v>99301569.039999992</v>
      </c>
      <c r="AB27" s="197">
        <f t="shared" si="0"/>
        <v>99301569.039999992</v>
      </c>
      <c r="AC27" s="197">
        <f t="shared" si="0"/>
        <v>105515311.67999999</v>
      </c>
      <c r="AD27" s="197">
        <f t="shared" si="0"/>
        <v>105515311.67999999</v>
      </c>
      <c r="AE27" s="197">
        <f t="shared" si="0"/>
        <v>105515311.67999999</v>
      </c>
      <c r="AF27" s="197">
        <f t="shared" si="0"/>
        <v>105515311.67999999</v>
      </c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</row>
    <row r="28" spans="2:60" s="6" customFormat="1" ht="14.25" x14ac:dyDescent="0.2"/>
    <row r="29" spans="2:60" s="6" customFormat="1" ht="14.25" x14ac:dyDescent="0.2"/>
    <row r="30" spans="2:60" s="6" customFormat="1" ht="14.25" x14ac:dyDescent="0.2"/>
    <row r="31" spans="2:60" s="6" customFormat="1" ht="15" x14ac:dyDescent="0.25">
      <c r="B31" s="5" t="s">
        <v>225</v>
      </c>
    </row>
    <row r="32" spans="2:60" s="6" customFormat="1" ht="14.25" x14ac:dyDescent="0.2"/>
    <row r="33" spans="2:60" s="6" customFormat="1" ht="15" x14ac:dyDescent="0.25">
      <c r="B33" s="5" t="s">
        <v>226</v>
      </c>
    </row>
    <row r="34" spans="2:60" s="6" customFormat="1" ht="14.25" x14ac:dyDescent="0.2"/>
    <row r="35" spans="2:60" s="6" customFormat="1" ht="12.75" customHeight="1" x14ac:dyDescent="0.2">
      <c r="B35" s="454" t="s">
        <v>11</v>
      </c>
      <c r="C35" s="454" t="s">
        <v>93</v>
      </c>
      <c r="D35" s="457" t="s">
        <v>83</v>
      </c>
      <c r="E35" s="452" t="s">
        <v>14</v>
      </c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453"/>
      <c r="R35" s="458"/>
    </row>
    <row r="36" spans="2:60" s="6" customFormat="1" ht="15" x14ac:dyDescent="0.2">
      <c r="B36" s="455"/>
      <c r="C36" s="455"/>
      <c r="D36" s="457"/>
      <c r="E36" s="141">
        <f>'11_Ост_П_ППР'!F67</f>
        <v>2018</v>
      </c>
      <c r="F36" s="141">
        <f>'11_Ост_П_ППР'!G67</f>
        <v>2019</v>
      </c>
      <c r="G36" s="141">
        <f>'11_Ост_П_ППР'!H67</f>
        <v>2020</v>
      </c>
      <c r="H36" s="141">
        <f>'11_Ост_П_ППР'!I67</f>
        <v>2021</v>
      </c>
      <c r="I36" s="141">
        <f>'11_Ост_П_ППР'!J67</f>
        <v>2022</v>
      </c>
      <c r="J36" s="141">
        <f>'11_Ост_П_ППР'!K67</f>
        <v>2023</v>
      </c>
      <c r="K36" s="141">
        <f>'11_Ост_П_ППР'!L67</f>
        <v>2024</v>
      </c>
      <c r="L36" s="141">
        <f>'11_Ост_П_ППР'!M67</f>
        <v>2025</v>
      </c>
      <c r="M36" s="141">
        <f>'11_Ост_П_ППР'!N67</f>
        <v>2026</v>
      </c>
      <c r="N36" s="141">
        <f>'11_Ост_П_ППР'!O67</f>
        <v>2027</v>
      </c>
      <c r="O36" s="141">
        <f>'11_Ост_П_ППР'!P67</f>
        <v>2028</v>
      </c>
      <c r="P36" s="141" t="str">
        <f>'11_Ост_П_ППР'!Q67</f>
        <v>-</v>
      </c>
      <c r="Q36" s="141" t="str">
        <f>'11_Ост_П_ППР'!R67</f>
        <v>-</v>
      </c>
      <c r="R36" s="141" t="str">
        <f>'11_Ост_П_ППР'!S67</f>
        <v>-</v>
      </c>
    </row>
    <row r="37" spans="2:60" s="6" customFormat="1" ht="30" x14ac:dyDescent="0.2">
      <c r="B37" s="456"/>
      <c r="C37" s="456"/>
      <c r="D37" s="139" t="s">
        <v>59</v>
      </c>
      <c r="E37" s="139" t="s">
        <v>60</v>
      </c>
      <c r="F37" s="139" t="s">
        <v>60</v>
      </c>
      <c r="G37" s="139" t="s">
        <v>60</v>
      </c>
      <c r="H37" s="139" t="s">
        <v>60</v>
      </c>
      <c r="I37" s="139" t="s">
        <v>60</v>
      </c>
      <c r="J37" s="139" t="s">
        <v>60</v>
      </c>
      <c r="K37" s="139" t="s">
        <v>60</v>
      </c>
      <c r="L37" s="139" t="s">
        <v>60</v>
      </c>
      <c r="M37" s="139" t="s">
        <v>60</v>
      </c>
      <c r="N37" s="139" t="s">
        <v>60</v>
      </c>
      <c r="O37" s="139" t="s">
        <v>60</v>
      </c>
      <c r="P37" s="139" t="s">
        <v>60</v>
      </c>
      <c r="Q37" s="139" t="s">
        <v>60</v>
      </c>
      <c r="R37" s="139" t="s">
        <v>60</v>
      </c>
    </row>
    <row r="38" spans="2:60" s="6" customFormat="1" ht="15" x14ac:dyDescent="0.25">
      <c r="B38" s="134" t="s">
        <v>47</v>
      </c>
      <c r="C38" s="135" t="s">
        <v>172</v>
      </c>
      <c r="D38" s="105">
        <f>SUM(E38:R38)</f>
        <v>0</v>
      </c>
      <c r="E38" s="105">
        <f>SUM(E47:H47)</f>
        <v>0</v>
      </c>
      <c r="F38" s="105">
        <f>SUM(I47:L47)</f>
        <v>0</v>
      </c>
      <c r="G38" s="105">
        <f>SUM(M47:P47)</f>
        <v>0</v>
      </c>
      <c r="H38" s="105">
        <f>SUM(Q47:T47)</f>
        <v>0</v>
      </c>
      <c r="I38" s="105">
        <f>SUM(U47:X47)</f>
        <v>0</v>
      </c>
      <c r="J38" s="105">
        <f>SUM(Y47:AB47)</f>
        <v>0</v>
      </c>
      <c r="K38" s="105">
        <f>SUM(AC47:AF47)</f>
        <v>0</v>
      </c>
      <c r="L38" s="105">
        <f>SUM(AG47:AJ47)</f>
        <v>0</v>
      </c>
      <c r="M38" s="105">
        <f>SUM(AK47:AN47)</f>
        <v>0</v>
      </c>
      <c r="N38" s="105">
        <f>SUM(AO47:AR47)</f>
        <v>0</v>
      </c>
      <c r="O38" s="105">
        <f>SUM(AS47:AV47)</f>
        <v>0</v>
      </c>
      <c r="P38" s="105">
        <f>SUM(AW47:AZ47)</f>
        <v>0</v>
      </c>
      <c r="Q38" s="105">
        <f>SUM(BA47:BD47)</f>
        <v>0</v>
      </c>
      <c r="R38" s="105">
        <f>SUM(BE47:BH47)</f>
        <v>0</v>
      </c>
    </row>
    <row r="39" spans="2:60" s="6" customFormat="1" ht="14.25" x14ac:dyDescent="0.2"/>
    <row r="40" spans="2:60" s="6" customFormat="1" ht="15" x14ac:dyDescent="0.25">
      <c r="B40" s="5" t="s">
        <v>227</v>
      </c>
    </row>
    <row r="41" spans="2:60" s="6" customFormat="1" ht="14.25" x14ac:dyDescent="0.2"/>
    <row r="42" spans="2:60" s="6" customFormat="1" ht="12.75" customHeight="1" x14ac:dyDescent="0.2">
      <c r="B42" s="454" t="s">
        <v>11</v>
      </c>
      <c r="C42" s="454" t="s">
        <v>93</v>
      </c>
      <c r="D42" s="457" t="s">
        <v>83</v>
      </c>
      <c r="E42" s="452" t="s">
        <v>31</v>
      </c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  <c r="AE42" s="453"/>
      <c r="AF42" s="453"/>
      <c r="AG42" s="453"/>
      <c r="AH42" s="453"/>
      <c r="AI42" s="453"/>
      <c r="AJ42" s="453"/>
      <c r="AK42" s="453"/>
      <c r="AL42" s="453"/>
      <c r="AM42" s="453"/>
      <c r="AN42" s="453"/>
      <c r="AO42" s="453"/>
      <c r="AP42" s="453"/>
      <c r="AQ42" s="453"/>
      <c r="AR42" s="453"/>
      <c r="AS42" s="453"/>
      <c r="AT42" s="453"/>
      <c r="AU42" s="453"/>
      <c r="AV42" s="453"/>
      <c r="AW42" s="453"/>
      <c r="AX42" s="453"/>
      <c r="AY42" s="453"/>
      <c r="AZ42" s="453"/>
      <c r="BA42" s="453"/>
      <c r="BB42" s="453"/>
      <c r="BC42" s="453"/>
      <c r="BD42" s="453"/>
      <c r="BE42" s="453"/>
      <c r="BF42" s="453"/>
      <c r="BG42" s="453"/>
      <c r="BH42" s="458"/>
    </row>
    <row r="43" spans="2:60" s="6" customFormat="1" ht="15" x14ac:dyDescent="0.2">
      <c r="B43" s="455"/>
      <c r="C43" s="455"/>
      <c r="D43" s="457"/>
      <c r="E43" s="459">
        <f>'11_Ост_П_ППР'!E170:H170</f>
        <v>2018</v>
      </c>
      <c r="F43" s="460"/>
      <c r="G43" s="460"/>
      <c r="H43" s="461"/>
      <c r="I43" s="459">
        <f>'11_Ост_П_ППР'!I170:L170</f>
        <v>2019</v>
      </c>
      <c r="J43" s="460"/>
      <c r="K43" s="460"/>
      <c r="L43" s="461"/>
      <c r="M43" s="459">
        <f>'11_Ост_П_ППР'!M170:P170</f>
        <v>2020</v>
      </c>
      <c r="N43" s="460"/>
      <c r="O43" s="460"/>
      <c r="P43" s="461"/>
      <c r="Q43" s="459">
        <f>'11_Ост_П_ППР'!Q170:T170</f>
        <v>2021</v>
      </c>
      <c r="R43" s="460"/>
      <c r="S43" s="460"/>
      <c r="T43" s="461"/>
      <c r="U43" s="459">
        <f>'11_Ост_П_ППР'!U170:X170</f>
        <v>2022</v>
      </c>
      <c r="V43" s="460"/>
      <c r="W43" s="460"/>
      <c r="X43" s="461"/>
      <c r="Y43" s="459">
        <f>'11_Ост_П_ППР'!Y170:AB170</f>
        <v>2023</v>
      </c>
      <c r="Z43" s="460"/>
      <c r="AA43" s="460"/>
      <c r="AB43" s="461"/>
      <c r="AC43" s="459">
        <f>'11_Ост_П_ППР'!AC170:AF170</f>
        <v>2024</v>
      </c>
      <c r="AD43" s="460"/>
      <c r="AE43" s="460"/>
      <c r="AF43" s="461"/>
      <c r="AG43" s="459">
        <f>'11_Ост_П_ППР'!AG170:AJ170</f>
        <v>2025</v>
      </c>
      <c r="AH43" s="460"/>
      <c r="AI43" s="460"/>
      <c r="AJ43" s="461"/>
      <c r="AK43" s="459">
        <f>'11_Ост_П_ППР'!AK170:AN170</f>
        <v>2026</v>
      </c>
      <c r="AL43" s="460"/>
      <c r="AM43" s="460"/>
      <c r="AN43" s="461"/>
      <c r="AO43" s="459">
        <f>'11_Ост_П_ППР'!AO170:AR170</f>
        <v>2027</v>
      </c>
      <c r="AP43" s="460"/>
      <c r="AQ43" s="460"/>
      <c r="AR43" s="461"/>
      <c r="AS43" s="459">
        <f>'11_Ост_П_ППР'!AS170:AV170</f>
        <v>2028</v>
      </c>
      <c r="AT43" s="460"/>
      <c r="AU43" s="460"/>
      <c r="AV43" s="461"/>
      <c r="AW43" s="459" t="str">
        <f>'11_Ост_П_ППР'!AW170:AZ170</f>
        <v>-</v>
      </c>
      <c r="AX43" s="460"/>
      <c r="AY43" s="460"/>
      <c r="AZ43" s="461"/>
      <c r="BA43" s="459" t="str">
        <f>'11_Ост_П_ППР'!BA170:BD170</f>
        <v>-</v>
      </c>
      <c r="BB43" s="460"/>
      <c r="BC43" s="460"/>
      <c r="BD43" s="461"/>
      <c r="BE43" s="459" t="str">
        <f>'11_Ост_П_ППР'!BE170:BH170</f>
        <v>-</v>
      </c>
      <c r="BF43" s="460"/>
      <c r="BG43" s="460"/>
      <c r="BH43" s="461"/>
    </row>
    <row r="44" spans="2:60" s="6" customFormat="1" ht="15" x14ac:dyDescent="0.2">
      <c r="B44" s="455"/>
      <c r="C44" s="455"/>
      <c r="D44" s="457"/>
      <c r="E44" s="139" t="s">
        <v>32</v>
      </c>
      <c r="F44" s="139" t="s">
        <v>33</v>
      </c>
      <c r="G44" s="139" t="s">
        <v>34</v>
      </c>
      <c r="H44" s="139" t="s">
        <v>35</v>
      </c>
      <c r="I44" s="139" t="s">
        <v>32</v>
      </c>
      <c r="J44" s="139" t="s">
        <v>33</v>
      </c>
      <c r="K44" s="139" t="s">
        <v>34</v>
      </c>
      <c r="L44" s="139" t="s">
        <v>35</v>
      </c>
      <c r="M44" s="139" t="s">
        <v>32</v>
      </c>
      <c r="N44" s="139" t="s">
        <v>33</v>
      </c>
      <c r="O44" s="139" t="s">
        <v>34</v>
      </c>
      <c r="P44" s="139" t="s">
        <v>35</v>
      </c>
      <c r="Q44" s="139" t="s">
        <v>32</v>
      </c>
      <c r="R44" s="139" t="s">
        <v>33</v>
      </c>
      <c r="S44" s="139" t="s">
        <v>34</v>
      </c>
      <c r="T44" s="139" t="s">
        <v>35</v>
      </c>
      <c r="U44" s="139" t="s">
        <v>32</v>
      </c>
      <c r="V44" s="139" t="s">
        <v>33</v>
      </c>
      <c r="W44" s="139" t="s">
        <v>34</v>
      </c>
      <c r="X44" s="139" t="s">
        <v>35</v>
      </c>
      <c r="Y44" s="139" t="s">
        <v>32</v>
      </c>
      <c r="Z44" s="139" t="s">
        <v>33</v>
      </c>
      <c r="AA44" s="139" t="s">
        <v>34</v>
      </c>
      <c r="AB44" s="139" t="s">
        <v>35</v>
      </c>
      <c r="AC44" s="139" t="s">
        <v>32</v>
      </c>
      <c r="AD44" s="139" t="s">
        <v>33</v>
      </c>
      <c r="AE44" s="139" t="s">
        <v>34</v>
      </c>
      <c r="AF44" s="139" t="s">
        <v>35</v>
      </c>
      <c r="AG44" s="139" t="s">
        <v>32</v>
      </c>
      <c r="AH44" s="139" t="s">
        <v>33</v>
      </c>
      <c r="AI44" s="139" t="s">
        <v>34</v>
      </c>
      <c r="AJ44" s="139" t="s">
        <v>35</v>
      </c>
      <c r="AK44" s="139" t="s">
        <v>32</v>
      </c>
      <c r="AL44" s="139" t="s">
        <v>33</v>
      </c>
      <c r="AM44" s="139" t="s">
        <v>34</v>
      </c>
      <c r="AN44" s="139" t="s">
        <v>35</v>
      </c>
      <c r="AO44" s="139" t="s">
        <v>32</v>
      </c>
      <c r="AP44" s="139" t="s">
        <v>33</v>
      </c>
      <c r="AQ44" s="139" t="s">
        <v>34</v>
      </c>
      <c r="AR44" s="139" t="s">
        <v>35</v>
      </c>
      <c r="AS44" s="139" t="s">
        <v>32</v>
      </c>
      <c r="AT44" s="139" t="s">
        <v>33</v>
      </c>
      <c r="AU44" s="139" t="s">
        <v>34</v>
      </c>
      <c r="AV44" s="139" t="s">
        <v>35</v>
      </c>
      <c r="AW44" s="139" t="s">
        <v>32</v>
      </c>
      <c r="AX44" s="139" t="s">
        <v>33</v>
      </c>
      <c r="AY44" s="139" t="s">
        <v>34</v>
      </c>
      <c r="AZ44" s="139" t="s">
        <v>35</v>
      </c>
      <c r="BA44" s="139" t="s">
        <v>32</v>
      </c>
      <c r="BB44" s="139" t="s">
        <v>33</v>
      </c>
      <c r="BC44" s="139" t="s">
        <v>34</v>
      </c>
      <c r="BD44" s="139" t="s">
        <v>35</v>
      </c>
      <c r="BE44" s="139" t="s">
        <v>32</v>
      </c>
      <c r="BF44" s="139" t="s">
        <v>33</v>
      </c>
      <c r="BG44" s="139" t="s">
        <v>34</v>
      </c>
      <c r="BH44" s="139" t="s">
        <v>35</v>
      </c>
    </row>
    <row r="45" spans="2:60" s="6" customFormat="1" ht="30" x14ac:dyDescent="0.2">
      <c r="B45" s="456"/>
      <c r="C45" s="456"/>
      <c r="D45" s="139" t="s">
        <v>59</v>
      </c>
      <c r="E45" s="139" t="s">
        <v>61</v>
      </c>
      <c r="F45" s="139" t="s">
        <v>61</v>
      </c>
      <c r="G45" s="139" t="s">
        <v>61</v>
      </c>
      <c r="H45" s="139" t="s">
        <v>61</v>
      </c>
      <c r="I45" s="139" t="s">
        <v>61</v>
      </c>
      <c r="J45" s="139" t="s">
        <v>61</v>
      </c>
      <c r="K45" s="139" t="s">
        <v>61</v>
      </c>
      <c r="L45" s="139" t="s">
        <v>61</v>
      </c>
      <c r="M45" s="139" t="s">
        <v>61</v>
      </c>
      <c r="N45" s="139" t="s">
        <v>61</v>
      </c>
      <c r="O45" s="139" t="s">
        <v>61</v>
      </c>
      <c r="P45" s="139" t="s">
        <v>61</v>
      </c>
      <c r="Q45" s="139" t="s">
        <v>61</v>
      </c>
      <c r="R45" s="139" t="s">
        <v>61</v>
      </c>
      <c r="S45" s="139" t="s">
        <v>61</v>
      </c>
      <c r="T45" s="139" t="s">
        <v>61</v>
      </c>
      <c r="U45" s="139" t="s">
        <v>61</v>
      </c>
      <c r="V45" s="139" t="s">
        <v>61</v>
      </c>
      <c r="W45" s="139" t="s">
        <v>61</v>
      </c>
      <c r="X45" s="139" t="s">
        <v>61</v>
      </c>
      <c r="Y45" s="139" t="s">
        <v>61</v>
      </c>
      <c r="Z45" s="139" t="s">
        <v>61</v>
      </c>
      <c r="AA45" s="139" t="s">
        <v>61</v>
      </c>
      <c r="AB45" s="139" t="s">
        <v>61</v>
      </c>
      <c r="AC45" s="139" t="s">
        <v>61</v>
      </c>
      <c r="AD45" s="139" t="s">
        <v>61</v>
      </c>
      <c r="AE45" s="139" t="s">
        <v>61</v>
      </c>
      <c r="AF45" s="139" t="s">
        <v>61</v>
      </c>
      <c r="AG45" s="139" t="s">
        <v>61</v>
      </c>
      <c r="AH45" s="139" t="s">
        <v>61</v>
      </c>
      <c r="AI45" s="139" t="s">
        <v>61</v>
      </c>
      <c r="AJ45" s="139" t="s">
        <v>61</v>
      </c>
      <c r="AK45" s="139" t="s">
        <v>61</v>
      </c>
      <c r="AL45" s="139" t="s">
        <v>61</v>
      </c>
      <c r="AM45" s="139" t="s">
        <v>61</v>
      </c>
      <c r="AN45" s="139" t="s">
        <v>61</v>
      </c>
      <c r="AO45" s="139" t="s">
        <v>61</v>
      </c>
      <c r="AP45" s="139" t="s">
        <v>61</v>
      </c>
      <c r="AQ45" s="139" t="s">
        <v>61</v>
      </c>
      <c r="AR45" s="139" t="s">
        <v>61</v>
      </c>
      <c r="AS45" s="139" t="s">
        <v>61</v>
      </c>
      <c r="AT45" s="139" t="s">
        <v>61</v>
      </c>
      <c r="AU45" s="139" t="s">
        <v>61</v>
      </c>
      <c r="AV45" s="139" t="s">
        <v>61</v>
      </c>
      <c r="AW45" s="139" t="s">
        <v>61</v>
      </c>
      <c r="AX45" s="139" t="s">
        <v>61</v>
      </c>
      <c r="AY45" s="139" t="s">
        <v>61</v>
      </c>
      <c r="AZ45" s="139" t="s">
        <v>61</v>
      </c>
      <c r="BA45" s="139" t="s">
        <v>61</v>
      </c>
      <c r="BB45" s="139" t="s">
        <v>61</v>
      </c>
      <c r="BC45" s="139" t="s">
        <v>61</v>
      </c>
      <c r="BD45" s="139" t="s">
        <v>61</v>
      </c>
      <c r="BE45" s="139" t="s">
        <v>61</v>
      </c>
      <c r="BF45" s="139" t="s">
        <v>61</v>
      </c>
      <c r="BG45" s="139" t="s">
        <v>61</v>
      </c>
      <c r="BH45" s="139" t="s">
        <v>61</v>
      </c>
    </row>
    <row r="46" spans="2:60" s="6" customFormat="1" ht="15" x14ac:dyDescent="0.2">
      <c r="B46" s="140"/>
      <c r="C46" s="140"/>
      <c r="D46" s="139"/>
      <c r="E46" s="139" t="s">
        <v>87</v>
      </c>
      <c r="F46" s="139" t="s">
        <v>88</v>
      </c>
      <c r="G46" s="139" t="s">
        <v>89</v>
      </c>
      <c r="H46" s="139" t="s">
        <v>90</v>
      </c>
      <c r="I46" s="139" t="s">
        <v>91</v>
      </c>
      <c r="J46" s="139" t="s">
        <v>92</v>
      </c>
      <c r="K46" s="139" t="s">
        <v>102</v>
      </c>
      <c r="L46" s="139" t="s">
        <v>103</v>
      </c>
      <c r="M46" s="139" t="s">
        <v>106</v>
      </c>
      <c r="N46" s="139" t="s">
        <v>107</v>
      </c>
      <c r="O46" s="139" t="s">
        <v>108</v>
      </c>
      <c r="P46" s="139" t="s">
        <v>109</v>
      </c>
      <c r="Q46" s="139" t="s">
        <v>112</v>
      </c>
      <c r="R46" s="139" t="s">
        <v>113</v>
      </c>
      <c r="S46" s="139" t="s">
        <v>114</v>
      </c>
      <c r="T46" s="139" t="s">
        <v>156</v>
      </c>
      <c r="U46" s="139" t="s">
        <v>157</v>
      </c>
      <c r="V46" s="139" t="s">
        <v>158</v>
      </c>
      <c r="W46" s="139" t="s">
        <v>159</v>
      </c>
      <c r="X46" s="139" t="s">
        <v>160</v>
      </c>
      <c r="Y46" s="139" t="s">
        <v>161</v>
      </c>
      <c r="Z46" s="139" t="s">
        <v>162</v>
      </c>
      <c r="AA46" s="139" t="s">
        <v>163</v>
      </c>
      <c r="AB46" s="139" t="s">
        <v>164</v>
      </c>
      <c r="AC46" s="139" t="s">
        <v>165</v>
      </c>
      <c r="AD46" s="139" t="s">
        <v>166</v>
      </c>
      <c r="AE46" s="139" t="s">
        <v>167</v>
      </c>
      <c r="AF46" s="139" t="s">
        <v>168</v>
      </c>
      <c r="AG46" s="139" t="s">
        <v>197</v>
      </c>
      <c r="AH46" s="139" t="s">
        <v>198</v>
      </c>
      <c r="AI46" s="139" t="s">
        <v>199</v>
      </c>
      <c r="AJ46" s="139" t="s">
        <v>200</v>
      </c>
      <c r="AK46" s="139" t="s">
        <v>201</v>
      </c>
      <c r="AL46" s="139" t="s">
        <v>202</v>
      </c>
      <c r="AM46" s="139" t="s">
        <v>203</v>
      </c>
      <c r="AN46" s="139" t="s">
        <v>204</v>
      </c>
      <c r="AO46" s="139" t="s">
        <v>205</v>
      </c>
      <c r="AP46" s="139" t="s">
        <v>206</v>
      </c>
      <c r="AQ46" s="139" t="s">
        <v>207</v>
      </c>
      <c r="AR46" s="139" t="s">
        <v>208</v>
      </c>
      <c r="AS46" s="139" t="s">
        <v>209</v>
      </c>
      <c r="AT46" s="139" t="s">
        <v>210</v>
      </c>
      <c r="AU46" s="139" t="s">
        <v>211</v>
      </c>
      <c r="AV46" s="139" t="s">
        <v>212</v>
      </c>
      <c r="AW46" s="139" t="s">
        <v>213</v>
      </c>
      <c r="AX46" s="139" t="s">
        <v>214</v>
      </c>
      <c r="AY46" s="139" t="s">
        <v>215</v>
      </c>
      <c r="AZ46" s="139" t="s">
        <v>216</v>
      </c>
      <c r="BA46" s="139" t="s">
        <v>217</v>
      </c>
      <c r="BB46" s="139" t="s">
        <v>218</v>
      </c>
      <c r="BC46" s="139" t="s">
        <v>219</v>
      </c>
      <c r="BD46" s="139" t="s">
        <v>220</v>
      </c>
      <c r="BE46" s="139" t="s">
        <v>221</v>
      </c>
      <c r="BF46" s="139" t="s">
        <v>222</v>
      </c>
      <c r="BG46" s="139" t="s">
        <v>223</v>
      </c>
      <c r="BH46" s="139" t="s">
        <v>224</v>
      </c>
    </row>
    <row r="47" spans="2:60" s="86" customFormat="1" ht="15" x14ac:dyDescent="0.25">
      <c r="B47" s="149" t="s">
        <v>87</v>
      </c>
      <c r="C47" s="209" t="s">
        <v>172</v>
      </c>
      <c r="D47" s="154">
        <f>SUM(E47:BH47)</f>
        <v>0</v>
      </c>
      <c r="E47" s="155">
        <f>E27*$E$9</f>
        <v>0</v>
      </c>
      <c r="F47" s="155">
        <f t="shared" ref="F47:BH47" si="1">F27*$E$9</f>
        <v>0</v>
      </c>
      <c r="G47" s="155">
        <f t="shared" si="1"/>
        <v>0</v>
      </c>
      <c r="H47" s="155">
        <f t="shared" si="1"/>
        <v>0</v>
      </c>
      <c r="I47" s="155">
        <f t="shared" si="1"/>
        <v>0</v>
      </c>
      <c r="J47" s="155">
        <f t="shared" si="1"/>
        <v>0</v>
      </c>
      <c r="K47" s="155">
        <f t="shared" si="1"/>
        <v>0</v>
      </c>
      <c r="L47" s="155">
        <f t="shared" si="1"/>
        <v>0</v>
      </c>
      <c r="M47" s="155">
        <f t="shared" si="1"/>
        <v>0</v>
      </c>
      <c r="N47" s="155">
        <f t="shared" si="1"/>
        <v>0</v>
      </c>
      <c r="O47" s="155">
        <f t="shared" si="1"/>
        <v>0</v>
      </c>
      <c r="P47" s="155">
        <f t="shared" si="1"/>
        <v>0</v>
      </c>
      <c r="Q47" s="155">
        <f t="shared" si="1"/>
        <v>0</v>
      </c>
      <c r="R47" s="155">
        <f t="shared" si="1"/>
        <v>0</v>
      </c>
      <c r="S47" s="155">
        <f t="shared" si="1"/>
        <v>0</v>
      </c>
      <c r="T47" s="155">
        <f t="shared" si="1"/>
        <v>0</v>
      </c>
      <c r="U47" s="155">
        <f t="shared" si="1"/>
        <v>0</v>
      </c>
      <c r="V47" s="155">
        <f t="shared" si="1"/>
        <v>0</v>
      </c>
      <c r="W47" s="155">
        <f t="shared" si="1"/>
        <v>0</v>
      </c>
      <c r="X47" s="155">
        <f t="shared" si="1"/>
        <v>0</v>
      </c>
      <c r="Y47" s="155">
        <f t="shared" si="1"/>
        <v>0</v>
      </c>
      <c r="Z47" s="155">
        <f t="shared" si="1"/>
        <v>0</v>
      </c>
      <c r="AA47" s="155">
        <f t="shared" si="1"/>
        <v>0</v>
      </c>
      <c r="AB47" s="155">
        <f t="shared" si="1"/>
        <v>0</v>
      </c>
      <c r="AC47" s="155">
        <f t="shared" si="1"/>
        <v>0</v>
      </c>
      <c r="AD47" s="155">
        <f t="shared" si="1"/>
        <v>0</v>
      </c>
      <c r="AE47" s="155">
        <f t="shared" si="1"/>
        <v>0</v>
      </c>
      <c r="AF47" s="155">
        <f t="shared" si="1"/>
        <v>0</v>
      </c>
      <c r="AG47" s="155">
        <f>AG27*$E$9</f>
        <v>0</v>
      </c>
      <c r="AH47" s="155">
        <f t="shared" si="1"/>
        <v>0</v>
      </c>
      <c r="AI47" s="155">
        <f t="shared" si="1"/>
        <v>0</v>
      </c>
      <c r="AJ47" s="155">
        <f t="shared" si="1"/>
        <v>0</v>
      </c>
      <c r="AK47" s="155">
        <f t="shared" si="1"/>
        <v>0</v>
      </c>
      <c r="AL47" s="155">
        <f t="shared" si="1"/>
        <v>0</v>
      </c>
      <c r="AM47" s="155">
        <f t="shared" si="1"/>
        <v>0</v>
      </c>
      <c r="AN47" s="155">
        <f t="shared" si="1"/>
        <v>0</v>
      </c>
      <c r="AO47" s="155">
        <f t="shared" si="1"/>
        <v>0</v>
      </c>
      <c r="AP47" s="155">
        <f t="shared" si="1"/>
        <v>0</v>
      </c>
      <c r="AQ47" s="155">
        <f t="shared" si="1"/>
        <v>0</v>
      </c>
      <c r="AR47" s="155">
        <f t="shared" si="1"/>
        <v>0</v>
      </c>
      <c r="AS47" s="155">
        <f t="shared" si="1"/>
        <v>0</v>
      </c>
      <c r="AT47" s="155">
        <f t="shared" si="1"/>
        <v>0</v>
      </c>
      <c r="AU47" s="155">
        <f t="shared" si="1"/>
        <v>0</v>
      </c>
      <c r="AV47" s="155">
        <f t="shared" si="1"/>
        <v>0</v>
      </c>
      <c r="AW47" s="155">
        <f t="shared" si="1"/>
        <v>0</v>
      </c>
      <c r="AX47" s="155">
        <f t="shared" si="1"/>
        <v>0</v>
      </c>
      <c r="AY47" s="155">
        <f t="shared" si="1"/>
        <v>0</v>
      </c>
      <c r="AZ47" s="155">
        <f t="shared" si="1"/>
        <v>0</v>
      </c>
      <c r="BA47" s="155">
        <f t="shared" si="1"/>
        <v>0</v>
      </c>
      <c r="BB47" s="155">
        <f t="shared" si="1"/>
        <v>0</v>
      </c>
      <c r="BC47" s="155">
        <f t="shared" si="1"/>
        <v>0</v>
      </c>
      <c r="BD47" s="155">
        <f t="shared" si="1"/>
        <v>0</v>
      </c>
      <c r="BE47" s="155">
        <f t="shared" si="1"/>
        <v>0</v>
      </c>
      <c r="BF47" s="155">
        <f t="shared" si="1"/>
        <v>0</v>
      </c>
      <c r="BG47" s="155">
        <f t="shared" si="1"/>
        <v>0</v>
      </c>
      <c r="BH47" s="155">
        <f t="shared" si="1"/>
        <v>0</v>
      </c>
    </row>
    <row r="48" spans="2:60" s="6" customFormat="1" ht="14.25" x14ac:dyDescent="0.2"/>
    <row r="49" s="6" customFormat="1" ht="14.25" x14ac:dyDescent="0.2"/>
    <row r="50" s="6" customFormat="1" ht="14.25" x14ac:dyDescent="0.2"/>
  </sheetData>
  <mergeCells count="40">
    <mergeCell ref="AW43:AZ43"/>
    <mergeCell ref="BA43:BD43"/>
    <mergeCell ref="B42:B45"/>
    <mergeCell ref="C42:C45"/>
    <mergeCell ref="D42:D44"/>
    <mergeCell ref="E42:BH42"/>
    <mergeCell ref="E43:H43"/>
    <mergeCell ref="I43:L43"/>
    <mergeCell ref="BE43:BH43"/>
    <mergeCell ref="M43:P43"/>
    <mergeCell ref="Q43:T43"/>
    <mergeCell ref="U43:X43"/>
    <mergeCell ref="Y43:AB43"/>
    <mergeCell ref="AC43:AF43"/>
    <mergeCell ref="AG43:AJ43"/>
    <mergeCell ref="AK43:AN43"/>
    <mergeCell ref="AO43:AR43"/>
    <mergeCell ref="AS43:AV43"/>
    <mergeCell ref="AS20:AV20"/>
    <mergeCell ref="AW20:AZ20"/>
    <mergeCell ref="B35:B37"/>
    <mergeCell ref="C35:C37"/>
    <mergeCell ref="D35:D36"/>
    <mergeCell ref="E35:R35"/>
    <mergeCell ref="B19:B22"/>
    <mergeCell ref="C19:C22"/>
    <mergeCell ref="D19:D21"/>
    <mergeCell ref="E19:BH19"/>
    <mergeCell ref="E20:H20"/>
    <mergeCell ref="I20:L20"/>
    <mergeCell ref="M20:P20"/>
    <mergeCell ref="Q20:T20"/>
    <mergeCell ref="U20:X20"/>
    <mergeCell ref="Y20:AB20"/>
    <mergeCell ref="BA20:BD20"/>
    <mergeCell ref="BE20:BH20"/>
    <mergeCell ref="AC20:AF20"/>
    <mergeCell ref="AG20:AJ20"/>
    <mergeCell ref="AK20:AN20"/>
    <mergeCell ref="AO20:AR20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4:BH48"/>
  <sheetViews>
    <sheetView topLeftCell="A3" zoomScale="80" zoomScaleNormal="80" workbookViewId="0">
      <selection activeCell="I19" sqref="I19"/>
    </sheetView>
  </sheetViews>
  <sheetFormatPr defaultColWidth="9.140625" defaultRowHeight="12.75" x14ac:dyDescent="0.2"/>
  <cols>
    <col min="1" max="2" width="7.42578125" style="1" customWidth="1"/>
    <col min="3" max="3" width="52.42578125" style="1" customWidth="1"/>
    <col min="4" max="4" width="17.42578125" style="1" customWidth="1"/>
    <col min="5" max="5" width="25.140625" style="1" customWidth="1"/>
    <col min="6" max="6" width="15.85546875" style="1" customWidth="1"/>
    <col min="7" max="18" width="16.5703125" style="1" customWidth="1"/>
    <col min="19" max="48" width="16.140625" style="1" customWidth="1"/>
    <col min="49" max="55" width="16.140625" style="1" hidden="1" customWidth="1"/>
    <col min="56" max="60" width="11" style="1" hidden="1" customWidth="1"/>
    <col min="61" max="16384" width="9.140625" style="1"/>
  </cols>
  <sheetData>
    <row r="4" spans="2:6" ht="20.25" x14ac:dyDescent="0.3">
      <c r="B4" s="2" t="s">
        <v>145</v>
      </c>
    </row>
    <row r="6" spans="2:6" s="6" customFormat="1" ht="15" x14ac:dyDescent="0.25">
      <c r="B6" s="5" t="s">
        <v>44</v>
      </c>
    </row>
    <row r="7" spans="2:6" s="6" customFormat="1" ht="14.25" x14ac:dyDescent="0.2"/>
    <row r="8" spans="2:6" s="6" customFormat="1" ht="35.25" customHeight="1" x14ac:dyDescent="0.2">
      <c r="B8" s="137" t="s">
        <v>11</v>
      </c>
      <c r="C8" s="137" t="s">
        <v>85</v>
      </c>
      <c r="D8" s="137" t="s">
        <v>98</v>
      </c>
      <c r="E8" s="137" t="s">
        <v>86</v>
      </c>
    </row>
    <row r="9" spans="2:6" s="6" customFormat="1" ht="14.25" x14ac:dyDescent="0.2">
      <c r="B9" s="93" t="s">
        <v>87</v>
      </c>
      <c r="C9" s="94" t="s">
        <v>146</v>
      </c>
      <c r="D9" s="88" t="s">
        <v>118</v>
      </c>
      <c r="E9" s="132">
        <v>2.5000000000000001E-2</v>
      </c>
    </row>
    <row r="10" spans="2:6" s="6" customFormat="1" ht="14.25" x14ac:dyDescent="0.2">
      <c r="B10" s="93" t="s">
        <v>88</v>
      </c>
      <c r="C10" s="94" t="s">
        <v>147</v>
      </c>
      <c r="D10" s="88" t="s">
        <v>118</v>
      </c>
      <c r="E10" s="132">
        <f>12%/2</f>
        <v>0.06</v>
      </c>
      <c r="F10" s="6" t="s">
        <v>148</v>
      </c>
    </row>
    <row r="11" spans="2:6" s="6" customFormat="1" ht="28.5" x14ac:dyDescent="0.2">
      <c r="B11" s="93" t="s">
        <v>89</v>
      </c>
      <c r="C11" s="94" t="s">
        <v>149</v>
      </c>
      <c r="D11" s="88" t="s">
        <v>118</v>
      </c>
      <c r="E11" s="132">
        <v>0.02</v>
      </c>
    </row>
    <row r="12" spans="2:6" s="6" customFormat="1" ht="14.25" hidden="1" x14ac:dyDescent="0.2">
      <c r="B12" s="93"/>
      <c r="C12" s="94"/>
      <c r="D12" s="88"/>
      <c r="E12" s="132"/>
    </row>
    <row r="13" spans="2:6" s="6" customFormat="1" ht="14.25" hidden="1" x14ac:dyDescent="0.2">
      <c r="B13" s="93"/>
      <c r="C13" s="94"/>
      <c r="D13" s="88"/>
      <c r="E13" s="133"/>
    </row>
    <row r="14" spans="2:6" s="6" customFormat="1" ht="14.25" x14ac:dyDescent="0.2"/>
    <row r="15" spans="2:6" s="6" customFormat="1" ht="15" x14ac:dyDescent="0.25">
      <c r="B15" s="5" t="s">
        <v>150</v>
      </c>
    </row>
    <row r="16" spans="2:6" s="6" customFormat="1" ht="14.25" x14ac:dyDescent="0.2"/>
    <row r="17" spans="2:18" s="6" customFormat="1" ht="33.75" customHeight="1" x14ac:dyDescent="0.2">
      <c r="B17" s="137" t="s">
        <v>11</v>
      </c>
      <c r="C17" s="137" t="s">
        <v>85</v>
      </c>
      <c r="D17" s="137" t="s">
        <v>98</v>
      </c>
      <c r="E17" s="137" t="s">
        <v>86</v>
      </c>
    </row>
    <row r="18" spans="2:18" s="86" customFormat="1" ht="15" x14ac:dyDescent="0.25">
      <c r="B18" s="149" t="s">
        <v>87</v>
      </c>
      <c r="C18" s="150" t="s">
        <v>424</v>
      </c>
      <c r="D18" s="325" t="s">
        <v>58</v>
      </c>
      <c r="E18" s="326">
        <f>SUM('6_Свод_затр_НДС'!D22)*5%</f>
        <v>4643215.1839999994</v>
      </c>
    </row>
    <row r="19" spans="2:18" s="6" customFormat="1" ht="14.25" x14ac:dyDescent="0.2">
      <c r="B19" s="93" t="s">
        <v>88</v>
      </c>
      <c r="C19" s="94" t="s">
        <v>151</v>
      </c>
      <c r="D19" s="88" t="s">
        <v>58</v>
      </c>
      <c r="E19" s="133">
        <v>10000000</v>
      </c>
    </row>
    <row r="20" spans="2:18" s="86" customFormat="1" ht="28.5" x14ac:dyDescent="0.2">
      <c r="B20" s="204" t="s">
        <v>89</v>
      </c>
      <c r="C20" s="205" t="s">
        <v>149</v>
      </c>
      <c r="D20" s="206" t="s">
        <v>58</v>
      </c>
      <c r="E20" s="207">
        <f>'6_Свод_затр_НДС'!E12</f>
        <v>53260651.199999996</v>
      </c>
      <c r="F20" s="86" t="s">
        <v>152</v>
      </c>
    </row>
    <row r="21" spans="2:18" s="6" customFormat="1" ht="14.25" hidden="1" x14ac:dyDescent="0.2">
      <c r="B21" s="93"/>
      <c r="C21" s="94"/>
      <c r="D21" s="88"/>
      <c r="E21" s="133"/>
    </row>
    <row r="22" spans="2:18" s="6" customFormat="1" ht="14.25" hidden="1" x14ac:dyDescent="0.2">
      <c r="B22" s="93"/>
      <c r="C22" s="94"/>
      <c r="D22" s="88"/>
      <c r="E22" s="133"/>
    </row>
    <row r="23" spans="2:18" s="6" customFormat="1" ht="14.25" x14ac:dyDescent="0.2"/>
    <row r="24" spans="2:18" s="6" customFormat="1" ht="15" x14ac:dyDescent="0.25">
      <c r="B24" s="5" t="s">
        <v>153</v>
      </c>
    </row>
    <row r="25" spans="2:18" s="6" customFormat="1" ht="15" x14ac:dyDescent="0.25">
      <c r="B25" s="5"/>
    </row>
    <row r="26" spans="2:18" s="6" customFormat="1" ht="12.75" customHeight="1" x14ac:dyDescent="0.2">
      <c r="B26" s="454" t="s">
        <v>11</v>
      </c>
      <c r="C26" s="454" t="s">
        <v>93</v>
      </c>
      <c r="D26" s="457" t="s">
        <v>83</v>
      </c>
      <c r="E26" s="452" t="s">
        <v>14</v>
      </c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8"/>
    </row>
    <row r="27" spans="2:18" s="6" customFormat="1" ht="15" x14ac:dyDescent="0.2">
      <c r="B27" s="455"/>
      <c r="C27" s="455"/>
      <c r="D27" s="457"/>
      <c r="E27" s="141">
        <f>'11_Ост_П_ППР'!F67</f>
        <v>2018</v>
      </c>
      <c r="F27" s="141">
        <f>'11_Ост_П_ППР'!G67</f>
        <v>2019</v>
      </c>
      <c r="G27" s="141">
        <f>'11_Ост_П_ППР'!H67</f>
        <v>2020</v>
      </c>
      <c r="H27" s="141">
        <f>'11_Ост_П_ППР'!I67</f>
        <v>2021</v>
      </c>
      <c r="I27" s="141">
        <f>'11_Ост_П_ППР'!J67</f>
        <v>2022</v>
      </c>
      <c r="J27" s="141">
        <f>'11_Ост_П_ППР'!K67</f>
        <v>2023</v>
      </c>
      <c r="K27" s="141">
        <f>'11_Ост_П_ППР'!L67</f>
        <v>2024</v>
      </c>
      <c r="L27" s="141">
        <f>'11_Ост_П_ППР'!M67</f>
        <v>2025</v>
      </c>
      <c r="M27" s="141">
        <f>'11_Ост_П_ППР'!N67</f>
        <v>2026</v>
      </c>
      <c r="N27" s="141">
        <f>'11_Ост_П_ППР'!O67</f>
        <v>2027</v>
      </c>
      <c r="O27" s="141">
        <f>'11_Ост_П_ППР'!P67</f>
        <v>2028</v>
      </c>
      <c r="P27" s="141" t="str">
        <f>'11_Ост_П_ППР'!Q67</f>
        <v>-</v>
      </c>
      <c r="Q27" s="141" t="str">
        <f>'11_Ост_П_ППР'!R67</f>
        <v>-</v>
      </c>
      <c r="R27" s="141" t="str">
        <f>'11_Ост_П_ППР'!S67</f>
        <v>-</v>
      </c>
    </row>
    <row r="28" spans="2:18" s="6" customFormat="1" ht="30" x14ac:dyDescent="0.2">
      <c r="B28" s="456"/>
      <c r="C28" s="456"/>
      <c r="D28" s="137" t="s">
        <v>59</v>
      </c>
      <c r="E28" s="137" t="s">
        <v>60</v>
      </c>
      <c r="F28" s="137" t="s">
        <v>60</v>
      </c>
      <c r="G28" s="137" t="s">
        <v>60</v>
      </c>
      <c r="H28" s="137" t="s">
        <v>60</v>
      </c>
      <c r="I28" s="137" t="s">
        <v>60</v>
      </c>
      <c r="J28" s="137" t="s">
        <v>60</v>
      </c>
      <c r="K28" s="137" t="s">
        <v>60</v>
      </c>
      <c r="L28" s="137" t="s">
        <v>60</v>
      </c>
      <c r="M28" s="137" t="s">
        <v>60</v>
      </c>
      <c r="N28" s="137" t="s">
        <v>60</v>
      </c>
      <c r="O28" s="137" t="s">
        <v>60</v>
      </c>
      <c r="P28" s="137" t="s">
        <v>60</v>
      </c>
      <c r="Q28" s="137" t="s">
        <v>60</v>
      </c>
      <c r="R28" s="137" t="s">
        <v>60</v>
      </c>
    </row>
    <row r="29" spans="2:18" s="6" customFormat="1" ht="14.25" x14ac:dyDescent="0.2">
      <c r="B29" s="136" t="s">
        <v>47</v>
      </c>
      <c r="C29" s="327" t="s">
        <v>146</v>
      </c>
      <c r="D29" s="106">
        <f>SUM(E29:R29)</f>
        <v>1189823.8908999998</v>
      </c>
      <c r="E29" s="106">
        <f>SUM(E42:H42)</f>
        <v>87060.284699999989</v>
      </c>
      <c r="F29" s="106">
        <f>SUM(I42:L42)</f>
        <v>116080.37959999999</v>
      </c>
      <c r="G29" s="106">
        <f>SUM(M42:P42)</f>
        <v>116080.37959999999</v>
      </c>
      <c r="H29" s="106">
        <f>SUM(Q42:T42)</f>
        <v>116080.37959999999</v>
      </c>
      <c r="I29" s="106">
        <f>SUM(U42:X42)</f>
        <v>116080.37959999999</v>
      </c>
      <c r="J29" s="106">
        <f>SUM(Y42:AB42)</f>
        <v>116080.37959999999</v>
      </c>
      <c r="K29" s="106">
        <f>SUM(AC42:AF42)</f>
        <v>116080.37959999999</v>
      </c>
      <c r="L29" s="106">
        <f>SUM(AG42:AJ42)</f>
        <v>116080.37959999999</v>
      </c>
      <c r="M29" s="106">
        <f>SUM(AK42:AN42)</f>
        <v>116080.37959999999</v>
      </c>
      <c r="N29" s="106">
        <f>SUM(AO42:AR42)</f>
        <v>116080.37959999999</v>
      </c>
      <c r="O29" s="106">
        <f>SUM(AS42:AV42)</f>
        <v>58040.189799999993</v>
      </c>
      <c r="P29" s="106">
        <f>SUM(AW42:AZ42)</f>
        <v>0</v>
      </c>
      <c r="Q29" s="106">
        <f>SUM(BA42:BD42)</f>
        <v>0</v>
      </c>
      <c r="R29" s="106">
        <f>SUM(BE42:BH42)</f>
        <v>0</v>
      </c>
    </row>
    <row r="30" spans="2:18" s="6" customFormat="1" ht="14.25" x14ac:dyDescent="0.2">
      <c r="B30" s="136" t="s">
        <v>52</v>
      </c>
      <c r="C30" s="327" t="s">
        <v>147</v>
      </c>
      <c r="D30" s="106">
        <f>SUM(E30:R30)</f>
        <v>300000</v>
      </c>
      <c r="E30" s="106">
        <f>SUM(E43:H43)</f>
        <v>300000</v>
      </c>
      <c r="F30" s="106">
        <f t="shared" ref="F30:F33" si="0">SUM(I43:L43)</f>
        <v>0</v>
      </c>
      <c r="G30" s="106">
        <f t="shared" ref="G30:G33" si="1">SUM(M43:P43)</f>
        <v>0</v>
      </c>
      <c r="H30" s="106">
        <f t="shared" ref="H30:H33" si="2">SUM(Q43:T43)</f>
        <v>0</v>
      </c>
      <c r="I30" s="106">
        <f t="shared" ref="I30:I33" si="3">SUM(U43:X43)</f>
        <v>0</v>
      </c>
      <c r="J30" s="106">
        <f t="shared" ref="J30:J33" si="4">SUM(Y43:AB43)</f>
        <v>0</v>
      </c>
      <c r="K30" s="106">
        <f t="shared" ref="K30:K33" si="5">SUM(AC43:AF43)</f>
        <v>0</v>
      </c>
      <c r="L30" s="106">
        <f t="shared" ref="L30:L33" si="6">SUM(AG43:AJ43)</f>
        <v>0</v>
      </c>
      <c r="M30" s="106">
        <f t="shared" ref="M30:M33" si="7">SUM(AK43:AN43)</f>
        <v>0</v>
      </c>
      <c r="N30" s="106">
        <f t="shared" ref="N30:N33" si="8">SUM(AO43:AR43)</f>
        <v>0</v>
      </c>
      <c r="O30" s="106">
        <f t="shared" ref="O30:O33" si="9">SUM(AS43:AV43)</f>
        <v>0</v>
      </c>
      <c r="P30" s="106">
        <f t="shared" ref="P30:P33" si="10">SUM(AW43:AZ43)</f>
        <v>0</v>
      </c>
      <c r="Q30" s="106">
        <f t="shared" ref="Q30:Q33" si="11">SUM(BA43:BD43)</f>
        <v>0</v>
      </c>
      <c r="R30" s="106">
        <f t="shared" ref="R30:R33" si="12">SUM(BE43:BH43)</f>
        <v>0</v>
      </c>
    </row>
    <row r="31" spans="2:18" s="6" customFormat="1" ht="14.25" x14ac:dyDescent="0.2">
      <c r="B31" s="136" t="s">
        <v>54</v>
      </c>
      <c r="C31" s="327" t="s">
        <v>154</v>
      </c>
      <c r="D31" s="106">
        <f>SUM(E31:R31)</f>
        <v>10652130.24</v>
      </c>
      <c r="E31" s="106">
        <f t="shared" ref="E31:E33" si="13">SUM(E44:H44)</f>
        <v>532606.51199999999</v>
      </c>
      <c r="F31" s="106">
        <f t="shared" si="0"/>
        <v>1065213.024</v>
      </c>
      <c r="G31" s="106">
        <f t="shared" si="1"/>
        <v>1065213.024</v>
      </c>
      <c r="H31" s="106">
        <f t="shared" si="2"/>
        <v>1065213.024</v>
      </c>
      <c r="I31" s="106">
        <f t="shared" si="3"/>
        <v>1065213.024</v>
      </c>
      <c r="J31" s="106">
        <f t="shared" si="4"/>
        <v>1065213.024</v>
      </c>
      <c r="K31" s="106">
        <f>SUM(AC44:AF44)</f>
        <v>1065213.024</v>
      </c>
      <c r="L31" s="106">
        <f>SUM(AG44:AJ44)</f>
        <v>1065213.024</v>
      </c>
      <c r="M31" s="106">
        <f t="shared" si="7"/>
        <v>1065213.024</v>
      </c>
      <c r="N31" s="106">
        <f t="shared" si="8"/>
        <v>1065213.024</v>
      </c>
      <c r="O31" s="106">
        <f t="shared" si="9"/>
        <v>532606.51199999999</v>
      </c>
      <c r="P31" s="106">
        <f t="shared" si="10"/>
        <v>0</v>
      </c>
      <c r="Q31" s="106">
        <f t="shared" si="11"/>
        <v>0</v>
      </c>
      <c r="R31" s="106">
        <f t="shared" si="12"/>
        <v>0</v>
      </c>
    </row>
    <row r="32" spans="2:18" s="6" customFormat="1" ht="15" hidden="1" x14ac:dyDescent="0.25">
      <c r="B32" s="134"/>
      <c r="C32" s="135"/>
      <c r="D32" s="105">
        <f>SUM(E32:R32)</f>
        <v>0</v>
      </c>
      <c r="E32" s="106">
        <f t="shared" si="13"/>
        <v>0</v>
      </c>
      <c r="F32" s="106">
        <f t="shared" si="0"/>
        <v>0</v>
      </c>
      <c r="G32" s="106">
        <f t="shared" si="1"/>
        <v>0</v>
      </c>
      <c r="H32" s="106">
        <f t="shared" si="2"/>
        <v>0</v>
      </c>
      <c r="I32" s="106">
        <f t="shared" si="3"/>
        <v>0</v>
      </c>
      <c r="J32" s="106">
        <f t="shared" si="4"/>
        <v>0</v>
      </c>
      <c r="K32" s="106">
        <f t="shared" si="5"/>
        <v>0</v>
      </c>
      <c r="L32" s="106">
        <f t="shared" si="6"/>
        <v>0</v>
      </c>
      <c r="M32" s="106">
        <f t="shared" si="7"/>
        <v>0</v>
      </c>
      <c r="N32" s="106">
        <f t="shared" si="8"/>
        <v>0</v>
      </c>
      <c r="O32" s="106">
        <f t="shared" si="9"/>
        <v>0</v>
      </c>
      <c r="P32" s="106">
        <f t="shared" si="10"/>
        <v>0</v>
      </c>
      <c r="Q32" s="106">
        <f t="shared" si="11"/>
        <v>0</v>
      </c>
      <c r="R32" s="106">
        <f t="shared" si="12"/>
        <v>0</v>
      </c>
    </row>
    <row r="33" spans="2:60" s="6" customFormat="1" ht="15" hidden="1" x14ac:dyDescent="0.25">
      <c r="B33" s="134"/>
      <c r="C33" s="135"/>
      <c r="D33" s="105">
        <f>SUM(E33:R33)</f>
        <v>0</v>
      </c>
      <c r="E33" s="106">
        <f t="shared" si="13"/>
        <v>0</v>
      </c>
      <c r="F33" s="106">
        <f t="shared" si="0"/>
        <v>0</v>
      </c>
      <c r="G33" s="106">
        <f t="shared" si="1"/>
        <v>0</v>
      </c>
      <c r="H33" s="106">
        <f t="shared" si="2"/>
        <v>0</v>
      </c>
      <c r="I33" s="106">
        <f t="shared" si="3"/>
        <v>0</v>
      </c>
      <c r="J33" s="106">
        <f t="shared" si="4"/>
        <v>0</v>
      </c>
      <c r="K33" s="106">
        <f t="shared" si="5"/>
        <v>0</v>
      </c>
      <c r="L33" s="106">
        <f t="shared" si="6"/>
        <v>0</v>
      </c>
      <c r="M33" s="106">
        <f t="shared" si="7"/>
        <v>0</v>
      </c>
      <c r="N33" s="106">
        <f t="shared" si="8"/>
        <v>0</v>
      </c>
      <c r="O33" s="106">
        <f t="shared" si="9"/>
        <v>0</v>
      </c>
      <c r="P33" s="106">
        <f t="shared" si="10"/>
        <v>0</v>
      </c>
      <c r="Q33" s="106">
        <f t="shared" si="11"/>
        <v>0</v>
      </c>
      <c r="R33" s="106">
        <f t="shared" si="12"/>
        <v>0</v>
      </c>
    </row>
    <row r="34" spans="2:60" s="6" customFormat="1" ht="19.5" x14ac:dyDescent="0.55000000000000004">
      <c r="D34" s="107">
        <f>SUM(D29:D33)</f>
        <v>12141954.130899999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</row>
    <row r="35" spans="2:60" s="6" customFormat="1" ht="15" x14ac:dyDescent="0.25">
      <c r="B35" s="5" t="s">
        <v>155</v>
      </c>
    </row>
    <row r="36" spans="2:60" s="6" customFormat="1" ht="14.25" x14ac:dyDescent="0.2"/>
    <row r="37" spans="2:60" s="6" customFormat="1" ht="12.75" customHeight="1" x14ac:dyDescent="0.2">
      <c r="B37" s="454" t="s">
        <v>11</v>
      </c>
      <c r="C37" s="454" t="s">
        <v>93</v>
      </c>
      <c r="D37" s="457" t="s">
        <v>83</v>
      </c>
      <c r="E37" s="452" t="s">
        <v>31</v>
      </c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3"/>
      <c r="AN37" s="453"/>
      <c r="AO37" s="453"/>
      <c r="AP37" s="453"/>
      <c r="AQ37" s="453"/>
      <c r="AR37" s="453"/>
      <c r="AS37" s="453"/>
      <c r="AT37" s="453"/>
      <c r="AU37" s="453"/>
      <c r="AV37" s="453"/>
      <c r="AW37" s="453"/>
      <c r="AX37" s="453"/>
      <c r="AY37" s="453"/>
      <c r="AZ37" s="453"/>
      <c r="BA37" s="453"/>
      <c r="BB37" s="453"/>
      <c r="BC37" s="453"/>
      <c r="BD37" s="453"/>
      <c r="BE37" s="453"/>
      <c r="BF37" s="453"/>
      <c r="BG37" s="453"/>
      <c r="BH37" s="458"/>
    </row>
    <row r="38" spans="2:60" s="6" customFormat="1" ht="15" x14ac:dyDescent="0.2">
      <c r="B38" s="455"/>
      <c r="C38" s="455"/>
      <c r="D38" s="457"/>
      <c r="E38" s="459">
        <f>'11_Ост_П_ППР'!E170:H170</f>
        <v>2018</v>
      </c>
      <c r="F38" s="460"/>
      <c r="G38" s="460"/>
      <c r="H38" s="461"/>
      <c r="I38" s="459">
        <f>'11_Ост_П_ППР'!I170:L170</f>
        <v>2019</v>
      </c>
      <c r="J38" s="460"/>
      <c r="K38" s="460"/>
      <c r="L38" s="461"/>
      <c r="M38" s="459">
        <f>'11_Ост_П_ППР'!M170:P170</f>
        <v>2020</v>
      </c>
      <c r="N38" s="460"/>
      <c r="O38" s="460"/>
      <c r="P38" s="461"/>
      <c r="Q38" s="459">
        <f>'11_Ост_П_ППР'!Q170:T170</f>
        <v>2021</v>
      </c>
      <c r="R38" s="460"/>
      <c r="S38" s="460"/>
      <c r="T38" s="461"/>
      <c r="U38" s="459">
        <f>'11_Ост_П_ППР'!U170:X170</f>
        <v>2022</v>
      </c>
      <c r="V38" s="460"/>
      <c r="W38" s="460"/>
      <c r="X38" s="461"/>
      <c r="Y38" s="459">
        <f>'11_Ост_П_ППР'!Y170:AB170</f>
        <v>2023</v>
      </c>
      <c r="Z38" s="460"/>
      <c r="AA38" s="460"/>
      <c r="AB38" s="461"/>
      <c r="AC38" s="459">
        <f>'11_Ост_П_ППР'!AC170:AF170</f>
        <v>2024</v>
      </c>
      <c r="AD38" s="460"/>
      <c r="AE38" s="460"/>
      <c r="AF38" s="461"/>
      <c r="AG38" s="459">
        <f>'11_Ост_П_ППР'!AG170:AJ170</f>
        <v>2025</v>
      </c>
      <c r="AH38" s="460"/>
      <c r="AI38" s="460"/>
      <c r="AJ38" s="461"/>
      <c r="AK38" s="459">
        <f>'11_Ост_П_ППР'!AK170:AN170</f>
        <v>2026</v>
      </c>
      <c r="AL38" s="460"/>
      <c r="AM38" s="460"/>
      <c r="AN38" s="461"/>
      <c r="AO38" s="459">
        <f>'11_Ост_П_ППР'!AO170:AR170</f>
        <v>2027</v>
      </c>
      <c r="AP38" s="460"/>
      <c r="AQ38" s="460"/>
      <c r="AR38" s="461"/>
      <c r="AS38" s="459">
        <f>'11_Ост_П_ППР'!AS170:AV170</f>
        <v>2028</v>
      </c>
      <c r="AT38" s="460"/>
      <c r="AU38" s="460"/>
      <c r="AV38" s="461"/>
      <c r="AW38" s="459" t="str">
        <f>'11_Ост_П_ППР'!AW170:AZ170</f>
        <v>-</v>
      </c>
      <c r="AX38" s="460"/>
      <c r="AY38" s="460"/>
      <c r="AZ38" s="461"/>
      <c r="BA38" s="459" t="str">
        <f>'11_Ост_П_ППР'!BA170:BD170</f>
        <v>-</v>
      </c>
      <c r="BB38" s="460"/>
      <c r="BC38" s="460"/>
      <c r="BD38" s="461"/>
      <c r="BE38" s="459" t="str">
        <f>'11_Ост_П_ППР'!BE170:BH170</f>
        <v>-</v>
      </c>
      <c r="BF38" s="460"/>
      <c r="BG38" s="460"/>
      <c r="BH38" s="461"/>
    </row>
    <row r="39" spans="2:60" s="6" customFormat="1" ht="15" x14ac:dyDescent="0.2">
      <c r="B39" s="455"/>
      <c r="C39" s="455"/>
      <c r="D39" s="457"/>
      <c r="E39" s="137" t="s">
        <v>32</v>
      </c>
      <c r="F39" s="137" t="s">
        <v>33</v>
      </c>
      <c r="G39" s="137" t="s">
        <v>34</v>
      </c>
      <c r="H39" s="137" t="s">
        <v>35</v>
      </c>
      <c r="I39" s="137" t="s">
        <v>32</v>
      </c>
      <c r="J39" s="137" t="s">
        <v>33</v>
      </c>
      <c r="K39" s="137" t="s">
        <v>34</v>
      </c>
      <c r="L39" s="137" t="s">
        <v>35</v>
      </c>
      <c r="M39" s="137" t="s">
        <v>32</v>
      </c>
      <c r="N39" s="137" t="s">
        <v>33</v>
      </c>
      <c r="O39" s="137" t="s">
        <v>34</v>
      </c>
      <c r="P39" s="137" t="s">
        <v>35</v>
      </c>
      <c r="Q39" s="137" t="s">
        <v>32</v>
      </c>
      <c r="R39" s="137" t="s">
        <v>33</v>
      </c>
      <c r="S39" s="137" t="s">
        <v>34</v>
      </c>
      <c r="T39" s="137" t="s">
        <v>35</v>
      </c>
      <c r="U39" s="137" t="s">
        <v>32</v>
      </c>
      <c r="V39" s="137" t="s">
        <v>33</v>
      </c>
      <c r="W39" s="137" t="s">
        <v>34</v>
      </c>
      <c r="X39" s="137" t="s">
        <v>35</v>
      </c>
      <c r="Y39" s="137" t="s">
        <v>32</v>
      </c>
      <c r="Z39" s="137" t="s">
        <v>33</v>
      </c>
      <c r="AA39" s="137" t="s">
        <v>34</v>
      </c>
      <c r="AB39" s="137" t="s">
        <v>35</v>
      </c>
      <c r="AC39" s="137" t="s">
        <v>32</v>
      </c>
      <c r="AD39" s="137" t="s">
        <v>33</v>
      </c>
      <c r="AE39" s="137" t="s">
        <v>34</v>
      </c>
      <c r="AF39" s="137" t="s">
        <v>35</v>
      </c>
      <c r="AG39" s="137" t="s">
        <v>32</v>
      </c>
      <c r="AH39" s="137" t="s">
        <v>33</v>
      </c>
      <c r="AI39" s="137" t="s">
        <v>34</v>
      </c>
      <c r="AJ39" s="137" t="s">
        <v>35</v>
      </c>
      <c r="AK39" s="137" t="s">
        <v>32</v>
      </c>
      <c r="AL39" s="137" t="s">
        <v>33</v>
      </c>
      <c r="AM39" s="137" t="s">
        <v>34</v>
      </c>
      <c r="AN39" s="137" t="s">
        <v>35</v>
      </c>
      <c r="AO39" s="137" t="s">
        <v>32</v>
      </c>
      <c r="AP39" s="137" t="s">
        <v>33</v>
      </c>
      <c r="AQ39" s="137" t="s">
        <v>34</v>
      </c>
      <c r="AR39" s="137" t="s">
        <v>35</v>
      </c>
      <c r="AS39" s="137" t="s">
        <v>32</v>
      </c>
      <c r="AT39" s="137" t="s">
        <v>33</v>
      </c>
      <c r="AU39" s="137" t="s">
        <v>34</v>
      </c>
      <c r="AV39" s="137" t="s">
        <v>35</v>
      </c>
      <c r="AW39" s="137" t="s">
        <v>32</v>
      </c>
      <c r="AX39" s="137" t="s">
        <v>33</v>
      </c>
      <c r="AY39" s="137" t="s">
        <v>34</v>
      </c>
      <c r="AZ39" s="137" t="s">
        <v>35</v>
      </c>
      <c r="BA39" s="137" t="s">
        <v>32</v>
      </c>
      <c r="BB39" s="137" t="s">
        <v>33</v>
      </c>
      <c r="BC39" s="137" t="s">
        <v>34</v>
      </c>
      <c r="BD39" s="137" t="s">
        <v>35</v>
      </c>
      <c r="BE39" s="137" t="s">
        <v>32</v>
      </c>
      <c r="BF39" s="137" t="s">
        <v>33</v>
      </c>
      <c r="BG39" s="137" t="s">
        <v>34</v>
      </c>
      <c r="BH39" s="137" t="s">
        <v>35</v>
      </c>
    </row>
    <row r="40" spans="2:60" s="6" customFormat="1" ht="30" x14ac:dyDescent="0.2">
      <c r="B40" s="456"/>
      <c r="C40" s="456"/>
      <c r="D40" s="137" t="s">
        <v>59</v>
      </c>
      <c r="E40" s="137" t="s">
        <v>61</v>
      </c>
      <c r="F40" s="137" t="s">
        <v>61</v>
      </c>
      <c r="G40" s="137" t="s">
        <v>61</v>
      </c>
      <c r="H40" s="137" t="s">
        <v>61</v>
      </c>
      <c r="I40" s="137" t="s">
        <v>61</v>
      </c>
      <c r="J40" s="137" t="s">
        <v>61</v>
      </c>
      <c r="K40" s="137" t="s">
        <v>61</v>
      </c>
      <c r="L40" s="137" t="s">
        <v>61</v>
      </c>
      <c r="M40" s="137" t="s">
        <v>61</v>
      </c>
      <c r="N40" s="137" t="s">
        <v>61</v>
      </c>
      <c r="O40" s="137" t="s">
        <v>61</v>
      </c>
      <c r="P40" s="137" t="s">
        <v>61</v>
      </c>
      <c r="Q40" s="137" t="s">
        <v>61</v>
      </c>
      <c r="R40" s="137" t="s">
        <v>61</v>
      </c>
      <c r="S40" s="137" t="s">
        <v>61</v>
      </c>
      <c r="T40" s="137" t="s">
        <v>61</v>
      </c>
      <c r="U40" s="137" t="s">
        <v>61</v>
      </c>
      <c r="V40" s="137" t="s">
        <v>61</v>
      </c>
      <c r="W40" s="137" t="s">
        <v>61</v>
      </c>
      <c r="X40" s="137" t="s">
        <v>61</v>
      </c>
      <c r="Y40" s="137" t="s">
        <v>61</v>
      </c>
      <c r="Z40" s="137" t="s">
        <v>61</v>
      </c>
      <c r="AA40" s="137" t="s">
        <v>61</v>
      </c>
      <c r="AB40" s="137" t="s">
        <v>61</v>
      </c>
      <c r="AC40" s="137" t="s">
        <v>61</v>
      </c>
      <c r="AD40" s="137" t="s">
        <v>61</v>
      </c>
      <c r="AE40" s="137" t="s">
        <v>61</v>
      </c>
      <c r="AF40" s="137" t="s">
        <v>61</v>
      </c>
      <c r="AG40" s="137" t="s">
        <v>61</v>
      </c>
      <c r="AH40" s="137" t="s">
        <v>61</v>
      </c>
      <c r="AI40" s="137" t="s">
        <v>61</v>
      </c>
      <c r="AJ40" s="137" t="s">
        <v>61</v>
      </c>
      <c r="AK40" s="137" t="s">
        <v>61</v>
      </c>
      <c r="AL40" s="137" t="s">
        <v>61</v>
      </c>
      <c r="AM40" s="137" t="s">
        <v>61</v>
      </c>
      <c r="AN40" s="137" t="s">
        <v>61</v>
      </c>
      <c r="AO40" s="137" t="s">
        <v>61</v>
      </c>
      <c r="AP40" s="137" t="s">
        <v>61</v>
      </c>
      <c r="AQ40" s="137" t="s">
        <v>61</v>
      </c>
      <c r="AR40" s="137" t="s">
        <v>61</v>
      </c>
      <c r="AS40" s="137" t="s">
        <v>61</v>
      </c>
      <c r="AT40" s="137" t="s">
        <v>61</v>
      </c>
      <c r="AU40" s="137" t="s">
        <v>61</v>
      </c>
      <c r="AV40" s="137" t="s">
        <v>61</v>
      </c>
      <c r="AW40" s="137" t="s">
        <v>61</v>
      </c>
      <c r="AX40" s="137" t="s">
        <v>61</v>
      </c>
      <c r="AY40" s="137" t="s">
        <v>61</v>
      </c>
      <c r="AZ40" s="137" t="s">
        <v>61</v>
      </c>
      <c r="BA40" s="137" t="s">
        <v>61</v>
      </c>
      <c r="BB40" s="137" t="s">
        <v>61</v>
      </c>
      <c r="BC40" s="137" t="s">
        <v>61</v>
      </c>
      <c r="BD40" s="137" t="s">
        <v>61</v>
      </c>
      <c r="BE40" s="137" t="s">
        <v>61</v>
      </c>
      <c r="BF40" s="137" t="s">
        <v>61</v>
      </c>
      <c r="BG40" s="137" t="s">
        <v>61</v>
      </c>
      <c r="BH40" s="137" t="s">
        <v>61</v>
      </c>
    </row>
    <row r="41" spans="2:60" s="6" customFormat="1" ht="15" x14ac:dyDescent="0.2">
      <c r="B41" s="140"/>
      <c r="C41" s="140"/>
      <c r="D41" s="137"/>
      <c r="E41" s="137" t="s">
        <v>87</v>
      </c>
      <c r="F41" s="137" t="s">
        <v>88</v>
      </c>
      <c r="G41" s="137" t="s">
        <v>89</v>
      </c>
      <c r="H41" s="137" t="s">
        <v>90</v>
      </c>
      <c r="I41" s="137" t="s">
        <v>91</v>
      </c>
      <c r="J41" s="137" t="s">
        <v>92</v>
      </c>
      <c r="K41" s="137" t="s">
        <v>102</v>
      </c>
      <c r="L41" s="137" t="s">
        <v>103</v>
      </c>
      <c r="M41" s="137" t="s">
        <v>106</v>
      </c>
      <c r="N41" s="137" t="s">
        <v>107</v>
      </c>
      <c r="O41" s="137" t="s">
        <v>108</v>
      </c>
      <c r="P41" s="137" t="s">
        <v>109</v>
      </c>
      <c r="Q41" s="137" t="s">
        <v>112</v>
      </c>
      <c r="R41" s="137" t="s">
        <v>113</v>
      </c>
      <c r="S41" s="137" t="s">
        <v>114</v>
      </c>
      <c r="T41" s="137" t="s">
        <v>156</v>
      </c>
      <c r="U41" s="137" t="s">
        <v>157</v>
      </c>
      <c r="V41" s="137" t="s">
        <v>158</v>
      </c>
      <c r="W41" s="137" t="s">
        <v>159</v>
      </c>
      <c r="X41" s="137" t="s">
        <v>160</v>
      </c>
      <c r="Y41" s="137" t="s">
        <v>161</v>
      </c>
      <c r="Z41" s="137" t="s">
        <v>162</v>
      </c>
      <c r="AA41" s="137" t="s">
        <v>163</v>
      </c>
      <c r="AB41" s="137" t="s">
        <v>164</v>
      </c>
      <c r="AC41" s="137" t="s">
        <v>165</v>
      </c>
      <c r="AD41" s="137" t="s">
        <v>166</v>
      </c>
      <c r="AE41" s="137" t="s">
        <v>167</v>
      </c>
      <c r="AF41" s="137" t="s">
        <v>168</v>
      </c>
      <c r="AG41" s="137" t="s">
        <v>165</v>
      </c>
      <c r="AH41" s="137" t="s">
        <v>166</v>
      </c>
      <c r="AI41" s="137" t="s">
        <v>167</v>
      </c>
      <c r="AJ41" s="137" t="s">
        <v>168</v>
      </c>
      <c r="AK41" s="137" t="s">
        <v>165</v>
      </c>
      <c r="AL41" s="137" t="s">
        <v>166</v>
      </c>
      <c r="AM41" s="137" t="s">
        <v>167</v>
      </c>
      <c r="AN41" s="137" t="s">
        <v>168</v>
      </c>
      <c r="AO41" s="137" t="s">
        <v>165</v>
      </c>
      <c r="AP41" s="137" t="s">
        <v>166</v>
      </c>
      <c r="AQ41" s="137" t="s">
        <v>167</v>
      </c>
      <c r="AR41" s="137" t="s">
        <v>168</v>
      </c>
      <c r="AS41" s="137" t="s">
        <v>165</v>
      </c>
      <c r="AT41" s="137" t="s">
        <v>166</v>
      </c>
      <c r="AU41" s="137" t="s">
        <v>167</v>
      </c>
      <c r="AV41" s="137" t="s">
        <v>168</v>
      </c>
      <c r="AW41" s="137" t="s">
        <v>165</v>
      </c>
      <c r="AX41" s="137" t="s">
        <v>166</v>
      </c>
      <c r="AY41" s="137" t="s">
        <v>167</v>
      </c>
      <c r="AZ41" s="137" t="s">
        <v>168</v>
      </c>
      <c r="BA41" s="137" t="s">
        <v>165</v>
      </c>
      <c r="BB41" s="137" t="s">
        <v>166</v>
      </c>
      <c r="BC41" s="137" t="s">
        <v>167</v>
      </c>
      <c r="BD41" s="137" t="s">
        <v>168</v>
      </c>
      <c r="BE41" s="137" t="s">
        <v>165</v>
      </c>
      <c r="BF41" s="137" t="s">
        <v>166</v>
      </c>
      <c r="BG41" s="137" t="s">
        <v>167</v>
      </c>
      <c r="BH41" s="137" t="s">
        <v>168</v>
      </c>
    </row>
    <row r="42" spans="2:60" s="86" customFormat="1" ht="14.25" x14ac:dyDescent="0.2">
      <c r="B42" s="210" t="s">
        <v>47</v>
      </c>
      <c r="C42" s="377" t="s">
        <v>146</v>
      </c>
      <c r="D42" s="155">
        <f>SUM(E42:BH42)</f>
        <v>1189823.8909000002</v>
      </c>
      <c r="E42" s="155">
        <v>0</v>
      </c>
      <c r="F42" s="155">
        <f>$E$18*$E$9/4</f>
        <v>29020.094899999996</v>
      </c>
      <c r="G42" s="155">
        <f>$E$18*$E$9/4</f>
        <v>29020.094899999996</v>
      </c>
      <c r="H42" s="155">
        <f>$E$18*$E$9/4</f>
        <v>29020.094899999996</v>
      </c>
      <c r="I42" s="155">
        <f t="shared" ref="I42:AT42" si="14">$E$18*$E$9/4</f>
        <v>29020.094899999996</v>
      </c>
      <c r="J42" s="155">
        <f t="shared" si="14"/>
        <v>29020.094899999996</v>
      </c>
      <c r="K42" s="155">
        <f t="shared" si="14"/>
        <v>29020.094899999996</v>
      </c>
      <c r="L42" s="155">
        <f t="shared" si="14"/>
        <v>29020.094899999996</v>
      </c>
      <c r="M42" s="155">
        <f t="shared" si="14"/>
        <v>29020.094899999996</v>
      </c>
      <c r="N42" s="155">
        <f t="shared" si="14"/>
        <v>29020.094899999996</v>
      </c>
      <c r="O42" s="155">
        <f t="shared" si="14"/>
        <v>29020.094899999996</v>
      </c>
      <c r="P42" s="155">
        <f t="shared" si="14"/>
        <v>29020.094899999996</v>
      </c>
      <c r="Q42" s="155">
        <f t="shared" si="14"/>
        <v>29020.094899999996</v>
      </c>
      <c r="R42" s="155">
        <f t="shared" si="14"/>
        <v>29020.094899999996</v>
      </c>
      <c r="S42" s="155">
        <f t="shared" si="14"/>
        <v>29020.094899999996</v>
      </c>
      <c r="T42" s="155">
        <f t="shared" si="14"/>
        <v>29020.094899999996</v>
      </c>
      <c r="U42" s="155">
        <f t="shared" si="14"/>
        <v>29020.094899999996</v>
      </c>
      <c r="V42" s="155">
        <f t="shared" si="14"/>
        <v>29020.094899999996</v>
      </c>
      <c r="W42" s="155">
        <f t="shared" si="14"/>
        <v>29020.094899999996</v>
      </c>
      <c r="X42" s="155">
        <f t="shared" si="14"/>
        <v>29020.094899999996</v>
      </c>
      <c r="Y42" s="155">
        <f t="shared" si="14"/>
        <v>29020.094899999996</v>
      </c>
      <c r="Z42" s="155">
        <f t="shared" si="14"/>
        <v>29020.094899999996</v>
      </c>
      <c r="AA42" s="155">
        <f t="shared" si="14"/>
        <v>29020.094899999996</v>
      </c>
      <c r="AB42" s="155">
        <f t="shared" si="14"/>
        <v>29020.094899999996</v>
      </c>
      <c r="AC42" s="155">
        <f t="shared" si="14"/>
        <v>29020.094899999996</v>
      </c>
      <c r="AD42" s="155">
        <f t="shared" si="14"/>
        <v>29020.094899999996</v>
      </c>
      <c r="AE42" s="155">
        <f t="shared" si="14"/>
        <v>29020.094899999996</v>
      </c>
      <c r="AF42" s="155">
        <f t="shared" si="14"/>
        <v>29020.094899999996</v>
      </c>
      <c r="AG42" s="155">
        <f t="shared" si="14"/>
        <v>29020.094899999996</v>
      </c>
      <c r="AH42" s="155">
        <f t="shared" si="14"/>
        <v>29020.094899999996</v>
      </c>
      <c r="AI42" s="155">
        <f t="shared" si="14"/>
        <v>29020.094899999996</v>
      </c>
      <c r="AJ42" s="155">
        <f t="shared" si="14"/>
        <v>29020.094899999996</v>
      </c>
      <c r="AK42" s="155">
        <f t="shared" si="14"/>
        <v>29020.094899999996</v>
      </c>
      <c r="AL42" s="155">
        <f t="shared" si="14"/>
        <v>29020.094899999996</v>
      </c>
      <c r="AM42" s="155">
        <f t="shared" si="14"/>
        <v>29020.094899999996</v>
      </c>
      <c r="AN42" s="155">
        <f t="shared" si="14"/>
        <v>29020.094899999996</v>
      </c>
      <c r="AO42" s="155">
        <f t="shared" si="14"/>
        <v>29020.094899999996</v>
      </c>
      <c r="AP42" s="155">
        <f t="shared" si="14"/>
        <v>29020.094899999996</v>
      </c>
      <c r="AQ42" s="155">
        <f t="shared" si="14"/>
        <v>29020.094899999996</v>
      </c>
      <c r="AR42" s="155">
        <f t="shared" si="14"/>
        <v>29020.094899999996</v>
      </c>
      <c r="AS42" s="155">
        <f t="shared" si="14"/>
        <v>29020.094899999996</v>
      </c>
      <c r="AT42" s="155">
        <f t="shared" si="14"/>
        <v>29020.094899999996</v>
      </c>
      <c r="AU42" s="155">
        <v>0</v>
      </c>
      <c r="AV42" s="155">
        <v>0</v>
      </c>
      <c r="AW42" s="155"/>
      <c r="AX42" s="155"/>
      <c r="AY42" s="155"/>
      <c r="AZ42" s="155"/>
      <c r="BA42" s="155"/>
      <c r="BB42" s="155"/>
      <c r="BC42" s="155"/>
      <c r="BD42" s="157"/>
      <c r="BE42" s="157"/>
      <c r="BF42" s="157"/>
      <c r="BG42" s="157"/>
      <c r="BH42" s="157"/>
    </row>
    <row r="43" spans="2:60" s="86" customFormat="1" ht="14.25" x14ac:dyDescent="0.2">
      <c r="B43" s="210" t="s">
        <v>52</v>
      </c>
      <c r="C43" s="377" t="s">
        <v>147</v>
      </c>
      <c r="D43" s="155">
        <f>SUM(E43:BH43)</f>
        <v>300000</v>
      </c>
      <c r="E43" s="155">
        <v>0</v>
      </c>
      <c r="F43" s="155">
        <f>$E$19*$E$10/2</f>
        <v>300000</v>
      </c>
      <c r="G43" s="155">
        <v>0</v>
      </c>
      <c r="H43" s="155">
        <v>0</v>
      </c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7"/>
      <c r="BE43" s="157"/>
      <c r="BF43" s="157"/>
      <c r="BG43" s="157"/>
      <c r="BH43" s="157"/>
    </row>
    <row r="44" spans="2:60" s="86" customFormat="1" ht="14.25" x14ac:dyDescent="0.2">
      <c r="B44" s="210" t="s">
        <v>54</v>
      </c>
      <c r="C44" s="377" t="s">
        <v>154</v>
      </c>
      <c r="D44" s="155">
        <f>SUM(E44:BH44)</f>
        <v>10652130.239999993</v>
      </c>
      <c r="E44" s="155">
        <v>0</v>
      </c>
      <c r="F44" s="155">
        <v>0</v>
      </c>
      <c r="G44" s="155">
        <f>$E$20*$E$11/4</f>
        <v>266303.25599999999</v>
      </c>
      <c r="H44" s="155">
        <f t="shared" ref="H44:L44" si="15">$E$20*$E$11/4</f>
        <v>266303.25599999999</v>
      </c>
      <c r="I44" s="155">
        <f t="shared" si="15"/>
        <v>266303.25599999999</v>
      </c>
      <c r="J44" s="155">
        <f t="shared" si="15"/>
        <v>266303.25599999999</v>
      </c>
      <c r="K44" s="155">
        <f t="shared" si="15"/>
        <v>266303.25599999999</v>
      </c>
      <c r="L44" s="155">
        <f t="shared" si="15"/>
        <v>266303.25599999999</v>
      </c>
      <c r="M44" s="155">
        <f t="shared" ref="M44:AE44" si="16">$E$20*$E$11/4</f>
        <v>266303.25599999999</v>
      </c>
      <c r="N44" s="155">
        <f t="shared" si="16"/>
        <v>266303.25599999999</v>
      </c>
      <c r="O44" s="155">
        <f t="shared" si="16"/>
        <v>266303.25599999999</v>
      </c>
      <c r="P44" s="155">
        <f t="shared" si="16"/>
        <v>266303.25599999999</v>
      </c>
      <c r="Q44" s="155">
        <f t="shared" si="16"/>
        <v>266303.25599999999</v>
      </c>
      <c r="R44" s="155">
        <f t="shared" si="16"/>
        <v>266303.25599999999</v>
      </c>
      <c r="S44" s="155">
        <f t="shared" si="16"/>
        <v>266303.25599999999</v>
      </c>
      <c r="T44" s="155">
        <f t="shared" si="16"/>
        <v>266303.25599999999</v>
      </c>
      <c r="U44" s="155">
        <f t="shared" si="16"/>
        <v>266303.25599999999</v>
      </c>
      <c r="V44" s="155">
        <f t="shared" si="16"/>
        <v>266303.25599999999</v>
      </c>
      <c r="W44" s="155">
        <f t="shared" si="16"/>
        <v>266303.25599999999</v>
      </c>
      <c r="X44" s="155">
        <f t="shared" si="16"/>
        <v>266303.25599999999</v>
      </c>
      <c r="Y44" s="155">
        <f t="shared" si="16"/>
        <v>266303.25599999999</v>
      </c>
      <c r="Z44" s="155">
        <f t="shared" si="16"/>
        <v>266303.25599999999</v>
      </c>
      <c r="AA44" s="155">
        <f t="shared" si="16"/>
        <v>266303.25599999999</v>
      </c>
      <c r="AB44" s="155">
        <f t="shared" si="16"/>
        <v>266303.25599999999</v>
      </c>
      <c r="AC44" s="155">
        <f t="shared" si="16"/>
        <v>266303.25599999999</v>
      </c>
      <c r="AD44" s="155">
        <f t="shared" si="16"/>
        <v>266303.25599999999</v>
      </c>
      <c r="AE44" s="155">
        <f t="shared" si="16"/>
        <v>266303.25599999999</v>
      </c>
      <c r="AF44" s="155">
        <f>$E$20*$E$11/4</f>
        <v>266303.25599999999</v>
      </c>
      <c r="AG44" s="155">
        <f t="shared" ref="AG44:AT44" si="17">$E$20*$E$11/4</f>
        <v>266303.25599999999</v>
      </c>
      <c r="AH44" s="155">
        <f t="shared" si="17"/>
        <v>266303.25599999999</v>
      </c>
      <c r="AI44" s="155">
        <f t="shared" si="17"/>
        <v>266303.25599999999</v>
      </c>
      <c r="AJ44" s="155">
        <f t="shared" si="17"/>
        <v>266303.25599999999</v>
      </c>
      <c r="AK44" s="155">
        <f t="shared" si="17"/>
        <v>266303.25599999999</v>
      </c>
      <c r="AL44" s="155">
        <f t="shared" si="17"/>
        <v>266303.25599999999</v>
      </c>
      <c r="AM44" s="155">
        <f t="shared" si="17"/>
        <v>266303.25599999999</v>
      </c>
      <c r="AN44" s="155">
        <f t="shared" si="17"/>
        <v>266303.25599999999</v>
      </c>
      <c r="AO44" s="155">
        <f t="shared" si="17"/>
        <v>266303.25599999999</v>
      </c>
      <c r="AP44" s="155">
        <f t="shared" si="17"/>
        <v>266303.25599999999</v>
      </c>
      <c r="AQ44" s="155">
        <f t="shared" si="17"/>
        <v>266303.25599999999</v>
      </c>
      <c r="AR44" s="155">
        <f t="shared" si="17"/>
        <v>266303.25599999999</v>
      </c>
      <c r="AS44" s="155">
        <f t="shared" si="17"/>
        <v>266303.25599999999</v>
      </c>
      <c r="AT44" s="155">
        <f t="shared" si="17"/>
        <v>266303.25599999999</v>
      </c>
      <c r="AU44" s="155">
        <v>0</v>
      </c>
      <c r="AV44" s="155">
        <v>0</v>
      </c>
      <c r="AW44" s="155">
        <v>0</v>
      </c>
      <c r="AX44" s="155"/>
      <c r="AY44" s="155"/>
      <c r="AZ44" s="155"/>
      <c r="BA44" s="155"/>
      <c r="BB44" s="155"/>
      <c r="BC44" s="155"/>
      <c r="BD44" s="157"/>
      <c r="BE44" s="157"/>
      <c r="BF44" s="157"/>
      <c r="BG44" s="157"/>
      <c r="BH44" s="157"/>
    </row>
    <row r="45" spans="2:60" s="86" customFormat="1" ht="15" hidden="1" x14ac:dyDescent="0.25">
      <c r="B45" s="208"/>
      <c r="C45" s="209"/>
      <c r="D45" s="154">
        <f>SUM(E45:BH45)</f>
        <v>0</v>
      </c>
      <c r="E45" s="157"/>
      <c r="F45" s="157"/>
      <c r="G45" s="157"/>
      <c r="H45" s="157"/>
      <c r="I45" s="157"/>
      <c r="J45" s="157"/>
      <c r="K45" s="157"/>
      <c r="L45" s="155">
        <f t="shared" ref="L45:AT45" si="18">$E$21*$E$12/4</f>
        <v>0</v>
      </c>
      <c r="M45" s="155">
        <f t="shared" si="18"/>
        <v>0</v>
      </c>
      <c r="N45" s="155">
        <f t="shared" si="18"/>
        <v>0</v>
      </c>
      <c r="O45" s="155">
        <f t="shared" si="18"/>
        <v>0</v>
      </c>
      <c r="P45" s="155">
        <f t="shared" si="18"/>
        <v>0</v>
      </c>
      <c r="Q45" s="155">
        <f t="shared" si="18"/>
        <v>0</v>
      </c>
      <c r="R45" s="155">
        <f t="shared" si="18"/>
        <v>0</v>
      </c>
      <c r="S45" s="155">
        <f t="shared" si="18"/>
        <v>0</v>
      </c>
      <c r="T45" s="155">
        <f t="shared" si="18"/>
        <v>0</v>
      </c>
      <c r="U45" s="155">
        <f t="shared" si="18"/>
        <v>0</v>
      </c>
      <c r="V45" s="155">
        <f t="shared" si="18"/>
        <v>0</v>
      </c>
      <c r="W45" s="155">
        <f t="shared" si="18"/>
        <v>0</v>
      </c>
      <c r="X45" s="155">
        <f t="shared" si="18"/>
        <v>0</v>
      </c>
      <c r="Y45" s="155">
        <f t="shared" si="18"/>
        <v>0</v>
      </c>
      <c r="Z45" s="155">
        <f t="shared" si="18"/>
        <v>0</v>
      </c>
      <c r="AA45" s="155">
        <f t="shared" si="18"/>
        <v>0</v>
      </c>
      <c r="AB45" s="155">
        <f t="shared" si="18"/>
        <v>0</v>
      </c>
      <c r="AC45" s="155">
        <f t="shared" si="18"/>
        <v>0</v>
      </c>
      <c r="AD45" s="155">
        <f t="shared" si="18"/>
        <v>0</v>
      </c>
      <c r="AE45" s="155">
        <f t="shared" si="18"/>
        <v>0</v>
      </c>
      <c r="AF45" s="155">
        <f t="shared" si="18"/>
        <v>0</v>
      </c>
      <c r="AG45" s="155">
        <f t="shared" si="18"/>
        <v>0</v>
      </c>
      <c r="AH45" s="155">
        <f t="shared" si="18"/>
        <v>0</v>
      </c>
      <c r="AI45" s="155">
        <f t="shared" si="18"/>
        <v>0</v>
      </c>
      <c r="AJ45" s="155">
        <f t="shared" si="18"/>
        <v>0</v>
      </c>
      <c r="AK45" s="155">
        <f t="shared" si="18"/>
        <v>0</v>
      </c>
      <c r="AL45" s="155">
        <f t="shared" si="18"/>
        <v>0</v>
      </c>
      <c r="AM45" s="155">
        <f t="shared" si="18"/>
        <v>0</v>
      </c>
      <c r="AN45" s="155">
        <f t="shared" si="18"/>
        <v>0</v>
      </c>
      <c r="AO45" s="155">
        <f t="shared" si="18"/>
        <v>0</v>
      </c>
      <c r="AP45" s="155">
        <f t="shared" si="18"/>
        <v>0</v>
      </c>
      <c r="AQ45" s="155">
        <f t="shared" si="18"/>
        <v>0</v>
      </c>
      <c r="AR45" s="155">
        <f t="shared" si="18"/>
        <v>0</v>
      </c>
      <c r="AS45" s="155">
        <f t="shared" si="18"/>
        <v>0</v>
      </c>
      <c r="AT45" s="155">
        <f t="shared" si="18"/>
        <v>0</v>
      </c>
      <c r="AU45" s="155"/>
      <c r="AV45" s="155"/>
      <c r="AW45" s="155"/>
      <c r="AX45" s="155"/>
      <c r="AY45" s="155"/>
      <c r="AZ45" s="155"/>
      <c r="BA45" s="155"/>
      <c r="BB45" s="155"/>
      <c r="BC45" s="155"/>
      <c r="BD45" s="157"/>
      <c r="BE45" s="157"/>
      <c r="BF45" s="157"/>
      <c r="BG45" s="157"/>
      <c r="BH45" s="157"/>
    </row>
    <row r="46" spans="2:60" s="86" customFormat="1" ht="15" hidden="1" x14ac:dyDescent="0.25">
      <c r="B46" s="208"/>
      <c r="C46" s="209"/>
      <c r="D46" s="154">
        <f>SUM(E46:BH46)</f>
        <v>0</v>
      </c>
      <c r="E46" s="157"/>
      <c r="F46" s="157"/>
      <c r="G46" s="157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7"/>
      <c r="BE46" s="157"/>
      <c r="BF46" s="157"/>
      <c r="BG46" s="157"/>
      <c r="BH46" s="157"/>
    </row>
    <row r="47" spans="2:60" s="6" customFormat="1" ht="19.5" x14ac:dyDescent="0.55000000000000004">
      <c r="D47" s="107">
        <f>SUM(D42:D46)</f>
        <v>12141954.130899994</v>
      </c>
    </row>
    <row r="48" spans="2:60" s="92" customFormat="1" x14ac:dyDescent="0.2"/>
  </sheetData>
  <mergeCells count="22">
    <mergeCell ref="BA38:BD38"/>
    <mergeCell ref="AG38:AJ38"/>
    <mergeCell ref="AK38:AN38"/>
    <mergeCell ref="AO38:AR38"/>
    <mergeCell ref="AS38:AV38"/>
    <mergeCell ref="AW38:AZ38"/>
    <mergeCell ref="B26:B28"/>
    <mergeCell ref="C26:C28"/>
    <mergeCell ref="D26:D27"/>
    <mergeCell ref="E26:R26"/>
    <mergeCell ref="B37:B40"/>
    <mergeCell ref="C37:C40"/>
    <mergeCell ref="D37:D39"/>
    <mergeCell ref="E37:BH37"/>
    <mergeCell ref="E38:H38"/>
    <mergeCell ref="I38:L38"/>
    <mergeCell ref="BE38:BH38"/>
    <mergeCell ref="M38:P38"/>
    <mergeCell ref="Q38:T38"/>
    <mergeCell ref="U38:X38"/>
    <mergeCell ref="Y38:AB38"/>
    <mergeCell ref="AC38:AF38"/>
  </mergeCells>
  <pageMargins left="0.70866141732283472" right="0.70866141732283472" top="0.74803149606299213" bottom="0.74803149606299213" header="0.31496062992125984" footer="0.31496062992125984"/>
  <pageSetup paperSize="8" scale="2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1"/>
  <sheetViews>
    <sheetView zoomScale="85" zoomScaleNormal="85" workbookViewId="0">
      <selection activeCell="H22" sqref="H22"/>
    </sheetView>
  </sheetViews>
  <sheetFormatPr defaultRowHeight="15" x14ac:dyDescent="0.25"/>
  <cols>
    <col min="1" max="1" width="17.85546875" customWidth="1"/>
    <col min="2" max="2" width="16" customWidth="1"/>
    <col min="3" max="3" width="16.85546875" customWidth="1"/>
    <col min="4" max="4" width="13.5703125" customWidth="1"/>
    <col min="5" max="5" width="17" customWidth="1"/>
  </cols>
  <sheetData>
    <row r="1" spans="1:10" x14ac:dyDescent="0.25">
      <c r="D1" s="425" t="s">
        <v>593</v>
      </c>
      <c r="E1" s="426">
        <v>0.14000000000000001</v>
      </c>
    </row>
    <row r="2" spans="1:10" x14ac:dyDescent="0.25">
      <c r="D2" s="425" t="s">
        <v>594</v>
      </c>
      <c r="E2" s="435">
        <v>0.04</v>
      </c>
    </row>
    <row r="4" spans="1:10" x14ac:dyDescent="0.25">
      <c r="A4" s="451" t="s">
        <v>582</v>
      </c>
      <c r="B4" s="451"/>
      <c r="C4" s="451"/>
      <c r="D4" s="451"/>
      <c r="E4" s="451"/>
    </row>
    <row r="5" spans="1:10" x14ac:dyDescent="0.25">
      <c r="A5" s="427"/>
      <c r="B5" s="427"/>
      <c r="C5" s="427"/>
      <c r="D5" s="427"/>
      <c r="E5" s="427"/>
    </row>
    <row r="6" spans="1:10" ht="62.25" customHeight="1" x14ac:dyDescent="0.25">
      <c r="A6" s="428" t="s">
        <v>583</v>
      </c>
      <c r="B6" s="428" t="s">
        <v>584</v>
      </c>
      <c r="C6" s="428" t="s">
        <v>585</v>
      </c>
      <c r="D6" s="428" t="s">
        <v>586</v>
      </c>
      <c r="E6" s="428" t="s">
        <v>587</v>
      </c>
      <c r="F6" s="429"/>
      <c r="G6" s="429"/>
      <c r="H6" s="429"/>
      <c r="I6" s="429"/>
      <c r="J6" s="429"/>
    </row>
    <row r="7" spans="1:10" x14ac:dyDescent="0.25">
      <c r="A7" s="430">
        <v>0</v>
      </c>
      <c r="B7" s="431">
        <f>'1_Свод_показ'!D12</f>
        <v>71560043.199999988</v>
      </c>
      <c r="C7" s="431"/>
      <c r="D7" s="431"/>
      <c r="E7" s="431">
        <f>-B7</f>
        <v>-71560043.199999988</v>
      </c>
    </row>
    <row r="8" spans="1:10" x14ac:dyDescent="0.25">
      <c r="A8" s="430">
        <v>1</v>
      </c>
      <c r="B8" s="430"/>
      <c r="C8" s="431">
        <f>'3_Расчет прибыли'!E10</f>
        <v>20400000</v>
      </c>
      <c r="D8" s="431">
        <f>'3_Расчет прибыли'!E12</f>
        <v>16181893.204867989</v>
      </c>
      <c r="E8" s="431">
        <f>C8-D8</f>
        <v>4218106.7951320112</v>
      </c>
    </row>
    <row r="9" spans="1:10" x14ac:dyDescent="0.25">
      <c r="A9" s="430">
        <v>2</v>
      </c>
      <c r="B9" s="430"/>
      <c r="C9" s="431">
        <f>'3_Расчет прибыли'!F10</f>
        <v>57600000</v>
      </c>
      <c r="D9" s="431">
        <f>'3_Расчет прибыли'!F12</f>
        <v>39761760.441661902</v>
      </c>
      <c r="E9" s="431">
        <f t="shared" ref="E9:E18" si="0">C9-D9</f>
        <v>17838239.558338098</v>
      </c>
    </row>
    <row r="10" spans="1:10" x14ac:dyDescent="0.25">
      <c r="A10" s="430">
        <v>3</v>
      </c>
      <c r="B10" s="430"/>
      <c r="C10" s="431">
        <f>'3_Расчет прибыли'!G10</f>
        <v>57600000</v>
      </c>
      <c r="D10" s="431">
        <f>'3_Расчет прибыли'!G12</f>
        <v>45748182.095081486</v>
      </c>
      <c r="E10" s="431">
        <f t="shared" si="0"/>
        <v>11851817.904918514</v>
      </c>
    </row>
    <row r="11" spans="1:10" x14ac:dyDescent="0.25">
      <c r="A11" s="430">
        <v>4</v>
      </c>
      <c r="B11" s="430"/>
      <c r="C11" s="431">
        <f>'3_Расчет прибыли'!H10</f>
        <v>57600000</v>
      </c>
      <c r="D11" s="431">
        <f>'3_Расчет прибыли'!H12</f>
        <v>48333379.697345443</v>
      </c>
      <c r="E11" s="431">
        <f t="shared" si="0"/>
        <v>9266620.3026545569</v>
      </c>
    </row>
    <row r="12" spans="1:10" x14ac:dyDescent="0.25">
      <c r="A12" s="430">
        <v>5</v>
      </c>
      <c r="B12" s="430"/>
      <c r="C12" s="431">
        <f>'3_Расчет прибыли'!I10</f>
        <v>57600000</v>
      </c>
      <c r="D12" s="431">
        <f>'3_Расчет прибыли'!I12</f>
        <v>52969660.798896074</v>
      </c>
      <c r="E12" s="431">
        <f t="shared" si="0"/>
        <v>4630339.2011039257</v>
      </c>
    </row>
    <row r="13" spans="1:10" x14ac:dyDescent="0.25">
      <c r="A13" s="430">
        <v>6</v>
      </c>
      <c r="B13" s="430"/>
      <c r="C13" s="431">
        <f>'3_Расчет прибыли'!J10</f>
        <v>57600000</v>
      </c>
      <c r="D13" s="431">
        <f>'3_Расчет прибыли'!J12</f>
        <v>52868782.458486274</v>
      </c>
      <c r="E13" s="431">
        <f t="shared" si="0"/>
        <v>4731217.5415137261</v>
      </c>
    </row>
    <row r="14" spans="1:10" x14ac:dyDescent="0.25">
      <c r="A14" s="430">
        <v>7</v>
      </c>
      <c r="B14" s="430"/>
      <c r="C14" s="431">
        <f>'3_Расчет прибыли'!K10</f>
        <v>57600000</v>
      </c>
      <c r="D14" s="431">
        <f>'3_Расчет прибыли'!K12</f>
        <v>52805052.607293919</v>
      </c>
      <c r="E14" s="431">
        <f t="shared" si="0"/>
        <v>4794947.3927060813</v>
      </c>
    </row>
    <row r="15" spans="1:10" x14ac:dyDescent="0.25">
      <c r="A15" s="430">
        <v>8</v>
      </c>
      <c r="B15" s="430"/>
      <c r="C15" s="431">
        <f>'3_Расчет прибыли'!L10</f>
        <v>57600000</v>
      </c>
      <c r="D15" s="431">
        <f>'3_Расчет прибыли'!L12</f>
        <v>49934800.325154372</v>
      </c>
      <c r="E15" s="431">
        <f t="shared" si="0"/>
        <v>7665199.6748456284</v>
      </c>
    </row>
    <row r="16" spans="1:10" x14ac:dyDescent="0.25">
      <c r="A16" s="430">
        <v>9</v>
      </c>
      <c r="B16" s="430"/>
      <c r="C16" s="431">
        <f>'3_Расчет прибыли'!M10</f>
        <v>57600000</v>
      </c>
      <c r="D16" s="431">
        <f>'3_Расчет прибыли'!M12</f>
        <v>43371522.918049842</v>
      </c>
      <c r="E16" s="431">
        <f t="shared" si="0"/>
        <v>14228477.081950158</v>
      </c>
    </row>
    <row r="17" spans="1:5" x14ac:dyDescent="0.25">
      <c r="A17" s="430">
        <v>10</v>
      </c>
      <c r="B17" s="430"/>
      <c r="C17" s="431">
        <f>'3_Расчет прибыли'!N10</f>
        <v>57600000</v>
      </c>
      <c r="D17" s="431">
        <f>'3_Расчет прибыли'!N12</f>
        <v>36581361.06867443</v>
      </c>
      <c r="E17" s="431">
        <f t="shared" si="0"/>
        <v>21018638.93132557</v>
      </c>
    </row>
    <row r="18" spans="1:5" x14ac:dyDescent="0.25">
      <c r="A18" s="432">
        <v>11</v>
      </c>
      <c r="B18" s="430"/>
      <c r="C18" s="431">
        <f>'3_Расчет прибыли'!O10</f>
        <v>28800000</v>
      </c>
      <c r="D18" s="431">
        <f>'3_Расчет прибыли'!O12</f>
        <v>14850977.547686359</v>
      </c>
      <c r="E18" s="431">
        <f t="shared" si="0"/>
        <v>13949022.452313641</v>
      </c>
    </row>
    <row r="19" spans="1:5" x14ac:dyDescent="0.25">
      <c r="A19" s="433"/>
      <c r="B19" s="433"/>
      <c r="C19" s="434"/>
      <c r="D19" s="434"/>
      <c r="E19" s="434"/>
    </row>
    <row r="21" spans="1:5" ht="75" x14ac:dyDescent="0.25">
      <c r="A21" s="429" t="s">
        <v>588</v>
      </c>
      <c r="B21" s="436">
        <f>B7</f>
        <v>71560043.199999988</v>
      </c>
    </row>
    <row r="22" spans="1:5" ht="90" x14ac:dyDescent="0.25">
      <c r="A22" s="429" t="s">
        <v>589</v>
      </c>
      <c r="B22" s="436">
        <f>NPV(E2,E7:E18)</f>
        <v>16819667.189212255</v>
      </c>
    </row>
    <row r="23" spans="1:5" ht="45" x14ac:dyDescent="0.25">
      <c r="A23" s="429" t="s">
        <v>590</v>
      </c>
      <c r="B23" s="440">
        <f>IRR(E7:E18)</f>
        <v>7.9376596264069121E-2</v>
      </c>
    </row>
    <row r="24" spans="1:5" x14ac:dyDescent="0.25">
      <c r="A24" s="429"/>
    </row>
    <row r="25" spans="1:5" x14ac:dyDescent="0.25">
      <c r="A25" s="429"/>
    </row>
    <row r="26" spans="1:5" x14ac:dyDescent="0.25">
      <c r="A26" s="429"/>
    </row>
    <row r="27" spans="1:5" x14ac:dyDescent="0.25">
      <c r="A27" s="429"/>
    </row>
    <row r="28" spans="1:5" x14ac:dyDescent="0.25">
      <c r="A28" s="429"/>
    </row>
    <row r="29" spans="1:5" x14ac:dyDescent="0.25">
      <c r="A29" s="429"/>
    </row>
    <row r="30" spans="1:5" x14ac:dyDescent="0.25">
      <c r="A30" s="429"/>
    </row>
    <row r="31" spans="1:5" x14ac:dyDescent="0.25">
      <c r="A31" s="429"/>
    </row>
  </sheetData>
  <mergeCells count="1">
    <mergeCell ref="A4:E4"/>
  </mergeCells>
  <pageMargins left="0.7" right="0.7" top="0.75" bottom="0.75" header="0.3" footer="0.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4:S33"/>
  <sheetViews>
    <sheetView zoomScale="70" zoomScaleNormal="70" workbookViewId="0">
      <selection activeCell="E18" sqref="E18"/>
    </sheetView>
  </sheetViews>
  <sheetFormatPr defaultColWidth="9.140625" defaultRowHeight="12.75" x14ac:dyDescent="0.2"/>
  <cols>
    <col min="1" max="2" width="7.42578125" style="1" customWidth="1"/>
    <col min="3" max="3" width="37.42578125" style="1" customWidth="1"/>
    <col min="4" max="4" width="18.5703125" style="1" customWidth="1"/>
    <col min="5" max="5" width="17.7109375" style="1" customWidth="1"/>
    <col min="6" max="6" width="18.28515625" style="1" customWidth="1"/>
    <col min="7" max="7" width="17.5703125" style="1" customWidth="1"/>
    <col min="8" max="9" width="18.28515625" style="1" customWidth="1"/>
    <col min="10" max="10" width="18.85546875" style="1" customWidth="1"/>
    <col min="11" max="12" width="19.140625" style="1" customWidth="1"/>
    <col min="13" max="13" width="16.140625" style="1" customWidth="1"/>
    <col min="14" max="14" width="16.42578125" style="1" customWidth="1"/>
    <col min="15" max="15" width="16.28515625" style="1" customWidth="1"/>
    <col min="16" max="17" width="19.140625" style="1" hidden="1" customWidth="1"/>
    <col min="18" max="18" width="18" style="1" hidden="1" customWidth="1"/>
    <col min="19" max="19" width="19.5703125" style="1" customWidth="1"/>
    <col min="20" max="32" width="13" style="1" customWidth="1"/>
    <col min="33" max="16384" width="9.140625" style="1"/>
  </cols>
  <sheetData>
    <row r="4" spans="2:19" ht="20.25" x14ac:dyDescent="0.3">
      <c r="B4" s="2" t="s">
        <v>232</v>
      </c>
    </row>
    <row r="6" spans="2:19" s="6" customFormat="1" ht="14.25" x14ac:dyDescent="0.2">
      <c r="E6" s="199"/>
      <c r="G6" s="148"/>
      <c r="H6" s="148"/>
    </row>
    <row r="7" spans="2:19" s="6" customFormat="1" ht="15" x14ac:dyDescent="0.25">
      <c r="B7" s="5" t="s">
        <v>570</v>
      </c>
      <c r="G7" s="199"/>
    </row>
    <row r="8" spans="2:19" s="6" customFormat="1" ht="14.25" x14ac:dyDescent="0.2"/>
    <row r="9" spans="2:19" s="6" customFormat="1" ht="15" x14ac:dyDescent="0.2">
      <c r="B9" s="138" t="s">
        <v>11</v>
      </c>
      <c r="C9" s="138" t="s">
        <v>186</v>
      </c>
      <c r="D9" s="139" t="s">
        <v>56</v>
      </c>
      <c r="E9" s="141">
        <f>'11_Ост_П_ППР'!F67</f>
        <v>2018</v>
      </c>
      <c r="F9" s="141">
        <f>'11_Ост_П_ППР'!G67</f>
        <v>2019</v>
      </c>
      <c r="G9" s="141">
        <f>'11_Ост_П_ППР'!H67</f>
        <v>2020</v>
      </c>
      <c r="H9" s="141">
        <f>'11_Ост_П_ППР'!I67</f>
        <v>2021</v>
      </c>
      <c r="I9" s="141">
        <f>'11_Ост_П_ППР'!J67</f>
        <v>2022</v>
      </c>
      <c r="J9" s="141">
        <f>'11_Ост_П_ППР'!K67</f>
        <v>2023</v>
      </c>
      <c r="K9" s="141">
        <f>'11_Ост_П_ППР'!L67</f>
        <v>2024</v>
      </c>
      <c r="L9" s="141">
        <f>'11_Ост_П_ППР'!M67</f>
        <v>2025</v>
      </c>
      <c r="M9" s="141">
        <f>'11_Ост_П_ППР'!N67</f>
        <v>2026</v>
      </c>
      <c r="N9" s="141">
        <f>'11_Ост_П_ППР'!O67</f>
        <v>2027</v>
      </c>
      <c r="O9" s="141">
        <f>'11_Ост_П_ППР'!P67</f>
        <v>2028</v>
      </c>
      <c r="P9" s="141" t="str">
        <f>'11_Ост_П_ППР'!Q67</f>
        <v>-</v>
      </c>
      <c r="Q9" s="141" t="str">
        <f>'11_Ост_П_ППР'!R67</f>
        <v>-</v>
      </c>
      <c r="R9" s="141" t="str">
        <f>'11_Ост_П_ППР'!S67</f>
        <v>-</v>
      </c>
    </row>
    <row r="10" spans="2:19" s="86" customFormat="1" ht="30" x14ac:dyDescent="0.25">
      <c r="B10" s="215" t="s">
        <v>87</v>
      </c>
      <c r="C10" s="216" t="s">
        <v>527</v>
      </c>
      <c r="D10" s="324">
        <f>SUM(E10:R10)</f>
        <v>567600000</v>
      </c>
      <c r="E10" s="391">
        <f>'5_НДС'!E9</f>
        <v>20400000</v>
      </c>
      <c r="F10" s="391">
        <f>'5_НДС'!F9</f>
        <v>57600000</v>
      </c>
      <c r="G10" s="391">
        <f>'5_НДС'!G9</f>
        <v>57600000</v>
      </c>
      <c r="H10" s="391">
        <f>'5_НДС'!H9</f>
        <v>57600000</v>
      </c>
      <c r="I10" s="391">
        <f>'5_НДС'!I9</f>
        <v>57600000</v>
      </c>
      <c r="J10" s="391">
        <f>'5_НДС'!J9</f>
        <v>57600000</v>
      </c>
      <c r="K10" s="391">
        <f>'5_НДС'!K9</f>
        <v>57600000</v>
      </c>
      <c r="L10" s="391">
        <f>'5_НДС'!L9</f>
        <v>57600000</v>
      </c>
      <c r="M10" s="391">
        <f>'5_НДС'!M9</f>
        <v>57600000</v>
      </c>
      <c r="N10" s="391">
        <f>'5_НДС'!N9</f>
        <v>57600000</v>
      </c>
      <c r="O10" s="391">
        <f>'5_НДС'!O9</f>
        <v>28800000</v>
      </c>
      <c r="P10" s="210">
        <f>'8_Валовые поступления'!P96</f>
        <v>0</v>
      </c>
      <c r="Q10" s="210">
        <f>'8_Валовые поступления'!Q96</f>
        <v>0</v>
      </c>
      <c r="R10" s="210">
        <f>'8_Валовые поступления'!R96</f>
        <v>0</v>
      </c>
    </row>
    <row r="11" spans="2:19" s="6" customFormat="1" ht="16.149999999999999" customHeight="1" x14ac:dyDescent="0.2"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2:19" s="6" customFormat="1" ht="30" x14ac:dyDescent="0.25">
      <c r="B12" s="215" t="s">
        <v>88</v>
      </c>
      <c r="C12" s="216" t="s">
        <v>600</v>
      </c>
      <c r="D12" s="324">
        <f>SUM(D13:D25)</f>
        <v>453407373.16319811</v>
      </c>
      <c r="E12" s="324">
        <f t="shared" ref="E12:O12" si="0">SUM(E13:E25)</f>
        <v>16181893.204867989</v>
      </c>
      <c r="F12" s="324">
        <f t="shared" si="0"/>
        <v>39761760.441661902</v>
      </c>
      <c r="G12" s="324">
        <f t="shared" si="0"/>
        <v>45748182.095081486</v>
      </c>
      <c r="H12" s="324">
        <f t="shared" si="0"/>
        <v>48333379.697345443</v>
      </c>
      <c r="I12" s="324">
        <f t="shared" si="0"/>
        <v>52969660.798896074</v>
      </c>
      <c r="J12" s="324">
        <f t="shared" si="0"/>
        <v>52868782.458486274</v>
      </c>
      <c r="K12" s="324">
        <f t="shared" si="0"/>
        <v>52805052.607293919</v>
      </c>
      <c r="L12" s="324">
        <f t="shared" si="0"/>
        <v>49934800.325154372</v>
      </c>
      <c r="M12" s="324">
        <f t="shared" si="0"/>
        <v>43371522.918049842</v>
      </c>
      <c r="N12" s="324">
        <f t="shared" si="0"/>
        <v>36581361.06867443</v>
      </c>
      <c r="O12" s="324">
        <f t="shared" si="0"/>
        <v>14850977.547686359</v>
      </c>
      <c r="P12" s="134" t="e">
        <f>SUM(P13:P33)</f>
        <v>#REF!</v>
      </c>
      <c r="Q12" s="134" t="e">
        <f>SUM(Q13:Q33)</f>
        <v>#REF!</v>
      </c>
      <c r="R12" s="134" t="e">
        <f>SUM(R13:R33)</f>
        <v>#REF!</v>
      </c>
    </row>
    <row r="13" spans="2:19" s="382" customFormat="1" ht="30" x14ac:dyDescent="0.25">
      <c r="B13" s="378" t="s">
        <v>53</v>
      </c>
      <c r="C13" s="379" t="s">
        <v>568</v>
      </c>
      <c r="D13" s="389">
        <f>SUM(E13:O13)</f>
        <v>92864303.679999992</v>
      </c>
      <c r="E13" s="388">
        <f>'6_Свод_затр_НДС'!E22</f>
        <v>71560043.199999988</v>
      </c>
      <c r="F13" s="388">
        <f>'6_Свод_затр_НДС'!F22</f>
        <v>0</v>
      </c>
      <c r="G13" s="388">
        <f>'6_Свод_затр_НДС'!G22</f>
        <v>0</v>
      </c>
      <c r="H13" s="388">
        <f>'6_Свод_затр_НДС'!H22</f>
        <v>0</v>
      </c>
      <c r="I13" s="388">
        <f>'6_Свод_затр_НДС'!I22</f>
        <v>7989097.6799999997</v>
      </c>
      <c r="J13" s="388">
        <f>'6_Свод_затр_НДС'!J22</f>
        <v>7101420.1600000001</v>
      </c>
      <c r="K13" s="388">
        <f>'6_Свод_затр_НДС'!K22</f>
        <v>6213742.6399999997</v>
      </c>
      <c r="L13" s="388">
        <f>'6_Свод_затр_НДС'!L22</f>
        <v>0</v>
      </c>
      <c r="M13" s="388">
        <f>'6_Свод_затр_НДС'!M22</f>
        <v>0</v>
      </c>
      <c r="N13" s="388">
        <f>'6_Свод_затр_НДС'!N22</f>
        <v>0</v>
      </c>
      <c r="O13" s="388">
        <f>'6_Свод_затр_НДС'!O22</f>
        <v>0</v>
      </c>
      <c r="P13" s="380" t="e">
        <f>'6_Свод_затр_НДС'!#REF!</f>
        <v>#REF!</v>
      </c>
      <c r="Q13" s="380" t="e">
        <f>'6_Свод_затр_НДС'!#REF!</f>
        <v>#REF!</v>
      </c>
      <c r="R13" s="380" t="e">
        <f>'6_Свод_затр_НДС'!#REF!</f>
        <v>#REF!</v>
      </c>
      <c r="S13" s="381"/>
    </row>
    <row r="14" spans="2:19" s="382" customFormat="1" ht="30" x14ac:dyDescent="0.25">
      <c r="B14" s="378" t="s">
        <v>75</v>
      </c>
      <c r="C14" s="379" t="s">
        <v>482</v>
      </c>
      <c r="D14" s="389">
        <f>SUM(E14:O14)</f>
        <v>25971779.839849956</v>
      </c>
      <c r="E14" s="388">
        <f>'6_Свод_затр_НДС'!E53</f>
        <v>554798.44999999995</v>
      </c>
      <c r="F14" s="388">
        <f>'6_Свод_затр_НДС'!F53</f>
        <v>2717402.8081</v>
      </c>
      <c r="G14" s="388">
        <f>'6_Свод_затр_НДС'!G53</f>
        <v>2786197.8158999989</v>
      </c>
      <c r="H14" s="388">
        <f>'6_Свод_затр_НДС'!H53</f>
        <v>2839458.4670999977</v>
      </c>
      <c r="I14" s="388">
        <f>'6_Свод_затр_НДС'!I53</f>
        <v>1799211.3733499981</v>
      </c>
      <c r="J14" s="388">
        <f>'6_Свод_затр_НДС'!J53</f>
        <v>1956219.3346999972</v>
      </c>
      <c r="K14" s="388">
        <f>'6_Свод_затр_НДС'!K53</f>
        <v>2129316.451099996</v>
      </c>
      <c r="L14" s="388">
        <f>'6_Свод_затр_НДС'!L53</f>
        <v>3052501.0718999933</v>
      </c>
      <c r="M14" s="388">
        <f>'6_Свод_затр_НДС'!M53</f>
        <v>3105761.7230999921</v>
      </c>
      <c r="N14" s="388">
        <f>'6_Свод_затр_НДС'!N53</f>
        <v>3159022.3742999909</v>
      </c>
      <c r="O14" s="388">
        <f>'6_Свод_затр_НДС'!O53</f>
        <v>1871889.9702999946</v>
      </c>
      <c r="P14" s="380" t="e">
        <f>'6_Свод_затр_НДС'!#REF!</f>
        <v>#REF!</v>
      </c>
      <c r="Q14" s="380" t="e">
        <f>'6_Свод_затр_НДС'!#REF!</f>
        <v>#REF!</v>
      </c>
      <c r="R14" s="380" t="e">
        <f>'6_Свод_затр_НДС'!#REF!</f>
        <v>#REF!</v>
      </c>
      <c r="S14" s="381"/>
    </row>
    <row r="15" spans="2:19" s="382" customFormat="1" ht="30" x14ac:dyDescent="0.25">
      <c r="B15" s="378" t="s">
        <v>571</v>
      </c>
      <c r="C15" s="379" t="s">
        <v>483</v>
      </c>
      <c r="D15" s="389">
        <f t="shared" ref="D15:D24" si="1">SUM(E15:O15)</f>
        <v>93041949.999999836</v>
      </c>
      <c r="E15" s="388">
        <f>'6_Свод_затр_НДС'!E54</f>
        <v>3017500</v>
      </c>
      <c r="F15" s="388">
        <f>'6_Свод_затр_НДС'!F54</f>
        <v>8701050</v>
      </c>
      <c r="G15" s="388">
        <f>'6_Свод_затр_НДС'!G54</f>
        <v>8924699.9999999963</v>
      </c>
      <c r="H15" s="388">
        <f>'6_Свод_затр_НДС'!H54</f>
        <v>9095099.9999999925</v>
      </c>
      <c r="I15" s="388">
        <f>'6_Свод_затр_НДС'!I54</f>
        <v>9265499.9999999888</v>
      </c>
      <c r="J15" s="388">
        <f>'6_Свод_затр_НДС'!J54</f>
        <v>9435899.9999999851</v>
      </c>
      <c r="K15" s="388">
        <f>'6_Свод_затр_НДС'!K54</f>
        <v>9606299.9999999814</v>
      </c>
      <c r="L15" s="388">
        <f>'6_Свод_затр_НДС'!L54</f>
        <v>9776699.9999999776</v>
      </c>
      <c r="M15" s="388">
        <f>'6_Свод_затр_НДС'!M54</f>
        <v>9947099.9999999739</v>
      </c>
      <c r="N15" s="388">
        <f>'6_Свод_затр_НДС'!N54</f>
        <v>10117499.999999972</v>
      </c>
      <c r="O15" s="388">
        <f>'6_Свод_затр_НДС'!O54</f>
        <v>5154599.9999999851</v>
      </c>
      <c r="P15" s="380" t="e">
        <f>'6_Свод_затр_НДС'!#REF!</f>
        <v>#REF!</v>
      </c>
      <c r="Q15" s="380" t="e">
        <f>'6_Свод_затр_НДС'!#REF!</f>
        <v>#REF!</v>
      </c>
      <c r="R15" s="380" t="e">
        <f>'6_Свод_затр_НДС'!#REF!</f>
        <v>#REF!</v>
      </c>
      <c r="S15" s="381"/>
    </row>
    <row r="16" spans="2:19" s="382" customFormat="1" ht="15" x14ac:dyDescent="0.25">
      <c r="B16" s="378" t="s">
        <v>572</v>
      </c>
      <c r="C16" s="379" t="s">
        <v>486</v>
      </c>
      <c r="D16" s="389">
        <f t="shared" si="1"/>
        <v>8430897.999999987</v>
      </c>
      <c r="E16" s="388">
        <f>'6_Свод_затр_НДС'!E55</f>
        <v>288600</v>
      </c>
      <c r="F16" s="388">
        <f>'6_Свод_затр_НДС'!F55</f>
        <v>792490</v>
      </c>
      <c r="G16" s="388">
        <f>'6_Свод_затр_НДС'!G55</f>
        <v>812859.99999999965</v>
      </c>
      <c r="H16" s="388">
        <f>'6_Свод_затр_НДС'!H55</f>
        <v>828379.9999999993</v>
      </c>
      <c r="I16" s="388">
        <f>'6_Свод_затр_НДС'!I55</f>
        <v>843899.99999999907</v>
      </c>
      <c r="J16" s="388">
        <f>'6_Свод_затр_НДС'!J55</f>
        <v>859419.99999999872</v>
      </c>
      <c r="K16" s="388">
        <f>'6_Свод_затр_НДС'!K55</f>
        <v>874939.99999999837</v>
      </c>
      <c r="L16" s="388">
        <f>'6_Свод_затр_НДС'!L55</f>
        <v>890459.99999999814</v>
      </c>
      <c r="M16" s="388">
        <f>'6_Свод_затр_НДС'!M55</f>
        <v>905979.99999999779</v>
      </c>
      <c r="N16" s="388">
        <f>'6_Свод_затр_НДС'!N55</f>
        <v>921499.99999999732</v>
      </c>
      <c r="O16" s="388">
        <f>'6_Свод_затр_НДС'!O55</f>
        <v>412367.99999999884</v>
      </c>
      <c r="P16" s="380" t="e">
        <f>'6_Свод_затр_НДС'!#REF!</f>
        <v>#REF!</v>
      </c>
      <c r="Q16" s="380" t="e">
        <f>'6_Свод_затр_НДС'!#REF!</f>
        <v>#REF!</v>
      </c>
      <c r="R16" s="380" t="e">
        <f>'6_Свод_затр_НДС'!#REF!</f>
        <v>#REF!</v>
      </c>
      <c r="S16" s="381"/>
    </row>
    <row r="17" spans="2:19" s="385" customFormat="1" ht="15" x14ac:dyDescent="0.25">
      <c r="B17" s="378" t="s">
        <v>573</v>
      </c>
      <c r="C17" s="379" t="s">
        <v>171</v>
      </c>
      <c r="D17" s="390">
        <f t="shared" si="1"/>
        <v>5032127.9999999916</v>
      </c>
      <c r="E17" s="388">
        <f>'6_Свод_затр_НДС'!E56</f>
        <v>163200</v>
      </c>
      <c r="F17" s="388">
        <f>'6_Свод_затр_НДС'!F56</f>
        <v>470592</v>
      </c>
      <c r="G17" s="388">
        <f>'6_Свод_затр_НДС'!G56</f>
        <v>482687.99999999983</v>
      </c>
      <c r="H17" s="388">
        <f>'6_Свод_затр_НДС'!H56</f>
        <v>491903.99999999959</v>
      </c>
      <c r="I17" s="388">
        <f>'6_Свод_затр_НДС'!I56</f>
        <v>501119.99999999948</v>
      </c>
      <c r="J17" s="388">
        <f>'6_Свод_затр_НДС'!J56</f>
        <v>510335.9999999993</v>
      </c>
      <c r="K17" s="388">
        <f>'6_Свод_затр_НДС'!K56</f>
        <v>519551.99999999907</v>
      </c>
      <c r="L17" s="388">
        <f>'6_Свод_затр_НДС'!L56</f>
        <v>528767.99999999884</v>
      </c>
      <c r="M17" s="388">
        <f>'6_Свод_затр_НДС'!M56</f>
        <v>537983.9999999986</v>
      </c>
      <c r="N17" s="388">
        <f>'6_Свод_затр_НДС'!N56</f>
        <v>547199.99999999837</v>
      </c>
      <c r="O17" s="388">
        <f>'6_Свод_затр_НДС'!O56</f>
        <v>278783.99999999919</v>
      </c>
      <c r="P17" s="383" t="e">
        <f>'6_Свод_затр_НДС'!#REF!</f>
        <v>#REF!</v>
      </c>
      <c r="Q17" s="383" t="e">
        <f>'6_Свод_затр_НДС'!#REF!</f>
        <v>#REF!</v>
      </c>
      <c r="R17" s="383" t="e">
        <f>'6_Свод_затр_НДС'!#REF!</f>
        <v>#REF!</v>
      </c>
      <c r="S17" s="384"/>
    </row>
    <row r="18" spans="2:19" s="385" customFormat="1" ht="15" x14ac:dyDescent="0.25">
      <c r="B18" s="378" t="s">
        <v>574</v>
      </c>
      <c r="C18" s="379" t="s">
        <v>173</v>
      </c>
      <c r="D18" s="390">
        <f t="shared" si="1"/>
        <v>13401508.222488478</v>
      </c>
      <c r="E18" s="388">
        <f>'6_Свод_затр_НДС'!E57</f>
        <v>919666.79669999995</v>
      </c>
      <c r="F18" s="388">
        <f>'6_Свод_затр_НДС'!F57</f>
        <v>1206395.8884264997</v>
      </c>
      <c r="G18" s="388">
        <f>'6_Свод_затр_НДС'!G57</f>
        <v>1237404.8402709994</v>
      </c>
      <c r="H18" s="388">
        <f>'6_Свод_затр_НДС'!H57</f>
        <v>1261030.708342999</v>
      </c>
      <c r="I18" s="388">
        <f>'6_Свод_затр_НДС'!I57</f>
        <v>1284656.5764149984</v>
      </c>
      <c r="J18" s="388">
        <f>'6_Свод_затр_НДС'!J57</f>
        <v>1308282.444486998</v>
      </c>
      <c r="K18" s="388">
        <f>'6_Свод_затр_НДС'!K57</f>
        <v>1331908.3125589974</v>
      </c>
      <c r="L18" s="388">
        <f>'6_Свод_затр_НДС'!L57</f>
        <v>1355534.1806309968</v>
      </c>
      <c r="M18" s="388">
        <f>'6_Свод_затр_НДС'!M57</f>
        <v>1379160.0487029965</v>
      </c>
      <c r="N18" s="388">
        <f>'6_Свод_затр_НДС'!N57</f>
        <v>1402785.9167749959</v>
      </c>
      <c r="O18" s="388">
        <f>'6_Свод_затр_НДС'!O57</f>
        <v>714682.50917799794</v>
      </c>
      <c r="P18" s="383" t="e">
        <f>'6_Свод_затр_НДС'!#REF!</f>
        <v>#REF!</v>
      </c>
      <c r="Q18" s="383" t="e">
        <f>'6_Свод_затр_НДС'!#REF!</f>
        <v>#REF!</v>
      </c>
      <c r="R18" s="383" t="e">
        <f>'6_Свод_затр_НДС'!#REF!</f>
        <v>#REF!</v>
      </c>
      <c r="S18" s="384"/>
    </row>
    <row r="19" spans="2:19" s="382" customFormat="1" ht="15" x14ac:dyDescent="0.25">
      <c r="B19" s="378" t="s">
        <v>575</v>
      </c>
      <c r="C19" s="379" t="s">
        <v>415</v>
      </c>
      <c r="D19" s="389">
        <f t="shared" si="1"/>
        <v>492000</v>
      </c>
      <c r="E19" s="388">
        <f>'6_Свод_затр_НДС'!E58</f>
        <v>36000</v>
      </c>
      <c r="F19" s="388">
        <f>'6_Свод_затр_НДС'!F58</f>
        <v>48000</v>
      </c>
      <c r="G19" s="388">
        <f>'6_Свод_затр_НДС'!G58</f>
        <v>48000</v>
      </c>
      <c r="H19" s="388">
        <f>'6_Свод_затр_НДС'!H58</f>
        <v>48000</v>
      </c>
      <c r="I19" s="388">
        <f>'6_Свод_затр_НДС'!I58</f>
        <v>48000</v>
      </c>
      <c r="J19" s="388">
        <f>'6_Свод_затр_НДС'!J58</f>
        <v>48000</v>
      </c>
      <c r="K19" s="388">
        <f>'6_Свод_затр_НДС'!K58</f>
        <v>48000</v>
      </c>
      <c r="L19" s="388">
        <f>'6_Свод_затр_НДС'!L58</f>
        <v>48000</v>
      </c>
      <c r="M19" s="388">
        <f>'6_Свод_затр_НДС'!M58</f>
        <v>48000</v>
      </c>
      <c r="N19" s="388">
        <f>'6_Свод_затр_НДС'!N58</f>
        <v>48000</v>
      </c>
      <c r="O19" s="388">
        <f>'6_Свод_затр_НДС'!O58</f>
        <v>24000</v>
      </c>
      <c r="P19" s="380" t="e">
        <f>'6_Свод_затр_НДС'!#REF!</f>
        <v>#REF!</v>
      </c>
      <c r="Q19" s="380" t="e">
        <f>'6_Свод_затр_НДС'!#REF!</f>
        <v>#REF!</v>
      </c>
      <c r="R19" s="380" t="e">
        <f>'6_Свод_затр_НДС'!#REF!</f>
        <v>#REF!</v>
      </c>
      <c r="S19" s="381"/>
    </row>
    <row r="20" spans="2:19" s="382" customFormat="1" ht="30" x14ac:dyDescent="0.25">
      <c r="B20" s="378" t="s">
        <v>576</v>
      </c>
      <c r="C20" s="379" t="s">
        <v>533</v>
      </c>
      <c r="D20" s="389">
        <f t="shared" ref="D20" si="2">SUM(E20:O20)</f>
        <v>59423123.360407099</v>
      </c>
      <c r="E20" s="388">
        <f>'4_Н_Прибыль'!E11</f>
        <v>4182571.7129376177</v>
      </c>
      <c r="F20" s="388">
        <f>'4_Н_Прибыль'!F11</f>
        <v>5814794.9102599444</v>
      </c>
      <c r="G20" s="388">
        <f>'4_Н_Прибыль'!G11</f>
        <v>5814794.9102599444</v>
      </c>
      <c r="H20" s="388">
        <f>'4_Н_Прибыль'!H11</f>
        <v>5814794.9102599444</v>
      </c>
      <c r="I20" s="388">
        <f>'4_Н_Прибыль'!I11</f>
        <v>5814794.9102599444</v>
      </c>
      <c r="J20" s="388">
        <f>'4_Н_Прибыль'!J11</f>
        <v>5814794.9102599444</v>
      </c>
      <c r="K20" s="388">
        <f>'4_Н_Прибыль'!K11</f>
        <v>5814794.9102599444</v>
      </c>
      <c r="L20" s="388">
        <f>'4_Н_Прибыль'!L11</f>
        <v>5814794.9102599444</v>
      </c>
      <c r="M20" s="388">
        <f>'4_Н_Прибыль'!M11</f>
        <v>5814794.9102599444</v>
      </c>
      <c r="N20" s="388">
        <f>'4_Н_Прибыль'!N11</f>
        <v>5814794.9102599444</v>
      </c>
      <c r="O20" s="388">
        <f>'4_Н_Прибыль'!O11</f>
        <v>2907397.4551299722</v>
      </c>
      <c r="P20" s="380" t="e">
        <f>'6_Свод_затр_НДС'!#REF!</f>
        <v>#REF!</v>
      </c>
      <c r="Q20" s="380" t="e">
        <f>'6_Свод_затр_НДС'!#REF!</f>
        <v>#REF!</v>
      </c>
      <c r="R20" s="380" t="e">
        <f>'6_Свод_затр_НДС'!#REF!</f>
        <v>#REF!</v>
      </c>
      <c r="S20" s="381"/>
    </row>
    <row r="21" spans="2:19" s="382" customFormat="1" ht="30" x14ac:dyDescent="0.25">
      <c r="B21" s="378" t="s">
        <v>577</v>
      </c>
      <c r="C21" s="379" t="s">
        <v>534</v>
      </c>
      <c r="D21" s="389">
        <f t="shared" si="1"/>
        <v>40752856.723686054</v>
      </c>
      <c r="E21" s="388">
        <f>'4_Н_Прибыль'!E12</f>
        <v>4252713.2872015443</v>
      </c>
      <c r="F21" s="388">
        <f>'4_Н_Прибыль'!F12</f>
        <v>7989662.6711400524</v>
      </c>
      <c r="G21" s="388">
        <f>'4_Н_Прибыль'!G12</f>
        <v>7230403.4231623961</v>
      </c>
      <c r="H21" s="388">
        <f>'4_Н_Прибыль'!H12</f>
        <v>6375850.4504895676</v>
      </c>
      <c r="I21" s="388">
        <f>'4_Н_Прибыль'!I12</f>
        <v>5414043.5511346124</v>
      </c>
      <c r="J21" s="388">
        <f>'4_Н_Прибыль'!J12</f>
        <v>4331521.4123918265</v>
      </c>
      <c r="K21" s="388">
        <f>'4_Н_Прибыль'!K12</f>
        <v>3113133.2082167771</v>
      </c>
      <c r="L21" s="388">
        <f>'4_Н_Прибыль'!L12</f>
        <v>1741826.5504176817</v>
      </c>
      <c r="M21" s="388">
        <f>'4_Н_Прибыль'!M12</f>
        <v>303702.16953159962</v>
      </c>
      <c r="N21" s="388">
        <f>'4_Н_Прибыль'!N12</f>
        <v>0</v>
      </c>
      <c r="O21" s="388">
        <f>'4_Н_Прибыль'!O12</f>
        <v>0</v>
      </c>
      <c r="P21" s="380" t="e">
        <f>'6_Свод_затр_НДС'!#REF!</f>
        <v>#REF!</v>
      </c>
      <c r="Q21" s="380" t="e">
        <f>'6_Свод_затр_НДС'!#REF!</f>
        <v>#REF!</v>
      </c>
      <c r="R21" s="380" t="e">
        <f>'6_Свод_затр_НДС'!#REF!</f>
        <v>#REF!</v>
      </c>
      <c r="S21" s="381"/>
    </row>
    <row r="22" spans="2:19" s="382" customFormat="1" ht="15" x14ac:dyDescent="0.25">
      <c r="B22" s="378" t="s">
        <v>578</v>
      </c>
      <c r="C22" s="379" t="s">
        <v>591</v>
      </c>
      <c r="D22" s="389">
        <f>SUM(E22:O22)</f>
        <v>71560043.200000003</v>
      </c>
      <c r="E22" s="388">
        <f>-SUM('7_ Кредит_8 лет'!B34:B35)</f>
        <v>2766842.9580288343</v>
      </c>
      <c r="F22" s="388">
        <f>-SUM('7_ Кредит_8 лет'!B37:B40)</f>
        <v>6049449.8193207039</v>
      </c>
      <c r="G22" s="388">
        <f>-SUM('7_ Кредит_8 лет'!B42:B45)</f>
        <v>6808709.0672983592</v>
      </c>
      <c r="H22" s="388">
        <f>-SUM('7_ Кредит_8 лет'!B47:B50)</f>
        <v>7663262.0399711877</v>
      </c>
      <c r="I22" s="388">
        <f>-SUM('7_ Кредит_8 лет'!B52:B55)</f>
        <v>8625068.9393261429</v>
      </c>
      <c r="J22" s="388">
        <f>-SUM('7_ Кредит_8 лет'!B57:B60)</f>
        <v>9707591.0780689307</v>
      </c>
      <c r="K22" s="388">
        <f>-SUM('7_ Кредит_8 лет'!B62:B65)</f>
        <v>10925979.282243978</v>
      </c>
      <c r="L22" s="388">
        <f>-SUM('7_ Кредит_8 лет'!B67:B70)</f>
        <v>12297285.940043073</v>
      </c>
      <c r="M22" s="388">
        <f>-SUM('7_ Кредит_8 лет'!B72:B73)</f>
        <v>6715854.075698778</v>
      </c>
      <c r="N22" s="388">
        <v>0</v>
      </c>
      <c r="O22" s="388">
        <v>0</v>
      </c>
      <c r="P22" s="380" t="e">
        <f>'6_Свод_затр_НДС'!#REF!</f>
        <v>#REF!</v>
      </c>
      <c r="Q22" s="380" t="e">
        <f>'6_Свод_затр_НДС'!#REF!</f>
        <v>#REF!</v>
      </c>
      <c r="R22" s="380" t="e">
        <f>'6_Свод_затр_НДС'!#REF!</f>
        <v>#REF!</v>
      </c>
      <c r="S22" s="381"/>
    </row>
    <row r="23" spans="2:19" s="382" customFormat="1" ht="15" x14ac:dyDescent="0.25">
      <c r="B23" s="378" t="s">
        <v>579</v>
      </c>
      <c r="C23" s="379" t="s">
        <v>410</v>
      </c>
      <c r="D23" s="389">
        <f>SUM(E23:O23)</f>
        <v>-71560043.200000003</v>
      </c>
      <c r="E23" s="388">
        <f>-'7_ Кредит_8 лет'!B8</f>
        <v>-71560043.200000003</v>
      </c>
      <c r="F23" s="388">
        <v>0</v>
      </c>
      <c r="G23" s="388">
        <v>0</v>
      </c>
      <c r="H23" s="388">
        <v>0</v>
      </c>
      <c r="I23" s="388">
        <v>0</v>
      </c>
      <c r="J23" s="388">
        <v>0</v>
      </c>
      <c r="K23" s="388">
        <v>0</v>
      </c>
      <c r="L23" s="388">
        <v>0</v>
      </c>
      <c r="M23" s="388">
        <v>0</v>
      </c>
      <c r="N23" s="388">
        <v>0</v>
      </c>
      <c r="O23" s="388">
        <v>0</v>
      </c>
      <c r="P23" s="380" t="e">
        <f>'6_Свод_затр_НДС'!#REF!</f>
        <v>#REF!</v>
      </c>
      <c r="Q23" s="380" t="e">
        <f>'6_Свод_затр_НДС'!#REF!</f>
        <v>#REF!</v>
      </c>
      <c r="R23" s="380" t="e">
        <f>'6_Свод_затр_НДС'!#REF!</f>
        <v>#REF!</v>
      </c>
      <c r="S23" s="381"/>
    </row>
    <row r="24" spans="2:19" s="6" customFormat="1" ht="15" x14ac:dyDescent="0.25">
      <c r="B24" s="89" t="s">
        <v>580</v>
      </c>
      <c r="C24" s="90" t="s">
        <v>567</v>
      </c>
      <c r="D24" s="322">
        <f t="shared" si="1"/>
        <v>58552909.124081559</v>
      </c>
      <c r="E24" s="323">
        <f>'4_Н_Прибыль'!E15</f>
        <v>0</v>
      </c>
      <c r="F24" s="323">
        <f>'4_Н_Прибыль'!F15</f>
        <v>5971922.3444147008</v>
      </c>
      <c r="G24" s="323">
        <f>'4_Н_Прибыль'!G15</f>
        <v>6052590.2020813338</v>
      </c>
      <c r="H24" s="323">
        <f>'4_Н_Прибыль'!H15</f>
        <v>6169096.2927615009</v>
      </c>
      <c r="I24" s="323">
        <f>'4_Н_Прибыль'!I15</f>
        <v>4927935.1817680923</v>
      </c>
      <c r="J24" s="323">
        <f>'4_Н_Прибыль'!J15</f>
        <v>5246821.1476322506</v>
      </c>
      <c r="K24" s="323">
        <f>'4_Н_Прибыль'!K15</f>
        <v>5589662.4955728622</v>
      </c>
      <c r="L24" s="323">
        <f>'4_Н_Прибыль'!L15</f>
        <v>6878283.0573582835</v>
      </c>
      <c r="M24" s="323">
        <f>'4_Н_Прибыль'!M15</f>
        <v>7111503.4296811</v>
      </c>
      <c r="N24" s="323">
        <f>'4_Н_Прибыль'!N15</f>
        <v>7117839.3597330218</v>
      </c>
      <c r="O24" s="323">
        <f>'4_Н_Прибыль'!O15</f>
        <v>3487255.6130784112</v>
      </c>
      <c r="P24" s="136" t="e">
        <f>P10+SUM(#REF!)</f>
        <v>#REF!</v>
      </c>
      <c r="Q24" s="136" t="e">
        <f>Q10+SUM(#REF!)</f>
        <v>#REF!</v>
      </c>
      <c r="R24" s="136" t="e">
        <f>R10+SUM(#REF!)</f>
        <v>#REF!</v>
      </c>
    </row>
    <row r="25" spans="2:19" s="6" customFormat="1" ht="15" x14ac:dyDescent="0.25">
      <c r="B25" s="89" t="s">
        <v>592</v>
      </c>
      <c r="C25" s="90" t="s">
        <v>569</v>
      </c>
      <c r="D25" s="322">
        <f t="shared" ref="D25" si="3">SUM(E25:O25)</f>
        <v>55443916.212685138</v>
      </c>
      <c r="E25" s="323">
        <f>'5_НДС'!E14</f>
        <v>0</v>
      </c>
      <c r="F25" s="323">
        <f>'5_НДС'!F14</f>
        <v>0</v>
      </c>
      <c r="G25" s="323">
        <f>'5_НДС'!G14</f>
        <v>5549833.8361084526</v>
      </c>
      <c r="H25" s="323">
        <f>'5_НДС'!H14</f>
        <v>7746502.8284202619</v>
      </c>
      <c r="I25" s="323">
        <f>'5_НДС'!I14</f>
        <v>6456332.5866423026</v>
      </c>
      <c r="J25" s="323">
        <f>'5_НДС'!J14</f>
        <v>6548475.9709463436</v>
      </c>
      <c r="K25" s="323">
        <f>'5_НДС'!K14</f>
        <v>6637723.3073413856</v>
      </c>
      <c r="L25" s="323">
        <f>'5_НДС'!L14</f>
        <v>7550646.614544427</v>
      </c>
      <c r="M25" s="323">
        <f>'5_НДС'!M14</f>
        <v>7501682.5610754676</v>
      </c>
      <c r="N25" s="323">
        <f>'5_НДС'!N14</f>
        <v>7452718.5076065082</v>
      </c>
      <c r="O25" s="323">
        <f>'5_НДС'!O14</f>
        <v>0</v>
      </c>
      <c r="P25" s="136" t="e">
        <f>P24+SUM(#REF!)</f>
        <v>#REF!</v>
      </c>
      <c r="Q25" s="136" t="e">
        <f>Q24+SUM(#REF!)</f>
        <v>#REF!</v>
      </c>
      <c r="R25" s="136" t="e">
        <f>R24+SUM(#REF!)</f>
        <v>#REF!</v>
      </c>
    </row>
    <row r="26" spans="2:19" s="6" customFormat="1" ht="15" x14ac:dyDescent="0.25">
      <c r="B26" s="215" t="s">
        <v>89</v>
      </c>
      <c r="C26" s="216" t="s">
        <v>231</v>
      </c>
      <c r="D26" s="324">
        <f t="shared" ref="D26:O26" si="4">D10-D12</f>
        <v>114192626.83680189</v>
      </c>
      <c r="E26" s="324">
        <f t="shared" si="4"/>
        <v>4218106.7951320112</v>
      </c>
      <c r="F26" s="324">
        <f t="shared" si="4"/>
        <v>17838239.558338098</v>
      </c>
      <c r="G26" s="324">
        <f t="shared" si="4"/>
        <v>11851817.904918514</v>
      </c>
      <c r="H26" s="324">
        <f t="shared" si="4"/>
        <v>9266620.3026545569</v>
      </c>
      <c r="I26" s="324">
        <f t="shared" si="4"/>
        <v>4630339.2011039257</v>
      </c>
      <c r="J26" s="324">
        <f t="shared" si="4"/>
        <v>4731217.5415137261</v>
      </c>
      <c r="K26" s="324">
        <f t="shared" si="4"/>
        <v>4794947.3927060813</v>
      </c>
      <c r="L26" s="324">
        <f t="shared" si="4"/>
        <v>7665199.6748456284</v>
      </c>
      <c r="M26" s="324">
        <f t="shared" si="4"/>
        <v>14228477.081950158</v>
      </c>
      <c r="N26" s="324">
        <f t="shared" si="4"/>
        <v>21018638.93132557</v>
      </c>
      <c r="O26" s="324">
        <f t="shared" si="4"/>
        <v>13949022.452313641</v>
      </c>
      <c r="P26" s="210" t="e">
        <f>P25+#REF!</f>
        <v>#REF!</v>
      </c>
      <c r="Q26" s="210" t="e">
        <f>Q25+#REF!</f>
        <v>#REF!</v>
      </c>
      <c r="R26" s="210" t="e">
        <f>R25+#REF!</f>
        <v>#REF!</v>
      </c>
    </row>
    <row r="27" spans="2:19" s="6" customFormat="1" ht="14.25" x14ac:dyDescent="0.2">
      <c r="D27" s="202"/>
      <c r="E27" s="203"/>
    </row>
    <row r="28" spans="2:19" s="6" customFormat="1" ht="14.25" x14ac:dyDescent="0.2">
      <c r="D28" s="202"/>
      <c r="E28" s="203"/>
    </row>
    <row r="29" spans="2:19" s="92" customFormat="1" x14ac:dyDescent="0.2">
      <c r="D29" s="198"/>
    </row>
    <row r="30" spans="2:19" s="92" customFormat="1" x14ac:dyDescent="0.2">
      <c r="D30" s="198"/>
      <c r="E30" s="198"/>
      <c r="F30" s="198"/>
    </row>
    <row r="31" spans="2:19" s="92" customFormat="1" x14ac:dyDescent="0.2">
      <c r="D31" s="198"/>
      <c r="E31" s="198"/>
    </row>
    <row r="33" spans="5:5" x14ac:dyDescent="0.2">
      <c r="E33" s="120"/>
    </row>
  </sheetData>
  <printOptions horizontalCentered="1"/>
  <pageMargins left="0.11811023622047245" right="0.11811023622047245" top="0.35433070866141736" bottom="0.35433070866141736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4:O17"/>
  <sheetViews>
    <sheetView zoomScale="80" zoomScaleNormal="80" workbookViewId="0">
      <selection activeCell="C51" sqref="C51"/>
    </sheetView>
  </sheetViews>
  <sheetFormatPr defaultColWidth="9.140625" defaultRowHeight="12.75" x14ac:dyDescent="0.2"/>
  <cols>
    <col min="1" max="2" width="7.42578125" style="1" customWidth="1"/>
    <col min="3" max="3" width="38.140625" style="1" customWidth="1"/>
    <col min="4" max="4" width="19.140625" style="1" customWidth="1"/>
    <col min="5" max="12" width="16.85546875" style="1" customWidth="1"/>
    <col min="13" max="14" width="17.140625" style="1" bestFit="1" customWidth="1"/>
    <col min="15" max="15" width="17.140625" style="1" customWidth="1"/>
    <col min="16" max="16" width="13.28515625" style="1" customWidth="1"/>
    <col min="17" max="16384" width="9.140625" style="1"/>
  </cols>
  <sheetData>
    <row r="4" spans="2:15" ht="20.25" x14ac:dyDescent="0.3">
      <c r="C4" s="2" t="s">
        <v>522</v>
      </c>
    </row>
    <row r="6" spans="2:15" s="6" customFormat="1" ht="15" x14ac:dyDescent="0.25">
      <c r="B6" s="5" t="s">
        <v>529</v>
      </c>
    </row>
    <row r="7" spans="2:15" s="6" customFormat="1" ht="3" customHeight="1" x14ac:dyDescent="0.2"/>
    <row r="8" spans="2:15" s="6" customFormat="1" ht="15" x14ac:dyDescent="0.2">
      <c r="B8" s="393" t="s">
        <v>11</v>
      </c>
      <c r="C8" s="393" t="s">
        <v>179</v>
      </c>
      <c r="D8" s="394" t="s">
        <v>56</v>
      </c>
      <c r="E8" s="141">
        <f>'[2]2_Программа_проекта'!F67</f>
        <v>2018</v>
      </c>
      <c r="F8" s="141">
        <f>'[2]2_Программа_проекта'!G67</f>
        <v>2019</v>
      </c>
      <c r="G8" s="141">
        <f>'[2]2_Программа_проекта'!H67</f>
        <v>2020</v>
      </c>
      <c r="H8" s="141">
        <f>'[2]2_Программа_проекта'!I67</f>
        <v>2021</v>
      </c>
      <c r="I8" s="141">
        <f>'[2]2_Программа_проекта'!J67</f>
        <v>2022</v>
      </c>
      <c r="J8" s="141">
        <f>'[2]2_Программа_проекта'!K67</f>
        <v>2023</v>
      </c>
      <c r="K8" s="141">
        <f>'[2]2_Программа_проекта'!L67</f>
        <v>2024</v>
      </c>
      <c r="L8" s="141">
        <f>'[2]2_Программа_проекта'!M67</f>
        <v>2025</v>
      </c>
      <c r="M8" s="141">
        <f>'[2]2_Программа_проекта'!N67</f>
        <v>2026</v>
      </c>
      <c r="N8" s="141">
        <f>'[2]2_Программа_проекта'!O67</f>
        <v>2027</v>
      </c>
      <c r="O8" s="141">
        <f>'[2]2_Программа_проекта'!P67</f>
        <v>2028</v>
      </c>
    </row>
    <row r="9" spans="2:15" s="5" customFormat="1" ht="16.149999999999999" customHeight="1" x14ac:dyDescent="0.25">
      <c r="B9" s="89" t="s">
        <v>87</v>
      </c>
      <c r="C9" s="419" t="s">
        <v>527</v>
      </c>
      <c r="D9" s="418">
        <f>SUM(E9:O9)</f>
        <v>567600000</v>
      </c>
      <c r="E9" s="418">
        <f>'8_Валовые поступления'!E96</f>
        <v>20400000</v>
      </c>
      <c r="F9" s="418">
        <f>'8_Валовые поступления'!F96</f>
        <v>57600000</v>
      </c>
      <c r="G9" s="418">
        <f>'8_Валовые поступления'!G96</f>
        <v>57600000</v>
      </c>
      <c r="H9" s="418">
        <f>'8_Валовые поступления'!H96</f>
        <v>57600000</v>
      </c>
      <c r="I9" s="418">
        <f>'8_Валовые поступления'!I96</f>
        <v>57600000</v>
      </c>
      <c r="J9" s="418">
        <f>'8_Валовые поступления'!J96</f>
        <v>57600000</v>
      </c>
      <c r="K9" s="418">
        <f>'8_Валовые поступления'!K96</f>
        <v>57600000</v>
      </c>
      <c r="L9" s="418">
        <f>'8_Валовые поступления'!L96</f>
        <v>57600000</v>
      </c>
      <c r="M9" s="418">
        <f>'8_Валовые поступления'!M96</f>
        <v>57600000</v>
      </c>
      <c r="N9" s="418">
        <f>'8_Валовые поступления'!N96</f>
        <v>57600000</v>
      </c>
      <c r="O9" s="418">
        <f>'8_Валовые поступления'!O96</f>
        <v>28800000</v>
      </c>
    </row>
    <row r="10" spans="2:15" s="5" customFormat="1" ht="29.25" x14ac:dyDescent="0.25">
      <c r="B10" s="89"/>
      <c r="C10" s="414" t="s">
        <v>525</v>
      </c>
      <c r="D10" s="418">
        <f>SUM(E10:O10)</f>
        <v>239234567.74233827</v>
      </c>
      <c r="E10" s="417">
        <f>'6_Свод_затр_НДС'!E22+'6_Свод_затр_НДС'!E69</f>
        <v>76539808.446699992</v>
      </c>
      <c r="F10" s="417">
        <f>'6_Свод_затр_НДС'!F22+'6_Свод_затр_НДС'!F69</f>
        <v>13935930.696526499</v>
      </c>
      <c r="G10" s="417">
        <f>'6_Свод_затр_НДС'!G22+'6_Свод_затр_НДС'!G69</f>
        <v>14291850.656170994</v>
      </c>
      <c r="H10" s="417">
        <f>'6_Свод_затр_НДС'!H22+'6_Свод_затр_НДС'!H69</f>
        <v>14563873.17544299</v>
      </c>
      <c r="I10" s="417">
        <f>'6_Свод_затр_НДС'!I22+'6_Свод_затр_НДС'!I69</f>
        <v>21731485.629764985</v>
      </c>
      <c r="J10" s="417">
        <f>'6_Свод_затр_НДС'!J22+'6_Свод_затр_НДС'!J69</f>
        <v>21219577.939186979</v>
      </c>
      <c r="K10" s="417">
        <f>'6_Свод_затр_НДС'!K22+'6_Свод_затр_НДС'!K69</f>
        <v>20723759.403658971</v>
      </c>
      <c r="L10" s="417">
        <f>'6_Свод_затр_НДС'!L22+'6_Свод_затр_НДС'!L69</f>
        <v>15651963.252530964</v>
      </c>
      <c r="M10" s="417">
        <f>'6_Свод_затр_НДС'!M22+'6_Свод_затр_НДС'!M69</f>
        <v>15923985.771802958</v>
      </c>
      <c r="N10" s="417">
        <f>'6_Свод_затр_НДС'!N22+'6_Свод_затр_НДС'!N69</f>
        <v>16196008.291074954</v>
      </c>
      <c r="O10" s="417">
        <f>'6_Свод_затр_НДС'!O22+'6_Свод_затр_НДС'!O69</f>
        <v>8456324.4794779755</v>
      </c>
    </row>
    <row r="11" spans="2:15" s="5" customFormat="1" ht="29.25" x14ac:dyDescent="0.25">
      <c r="B11" s="89"/>
      <c r="C11" s="414" t="s">
        <v>533</v>
      </c>
      <c r="D11" s="418">
        <f>SUM(E11:O11)</f>
        <v>59423123.360407099</v>
      </c>
      <c r="E11" s="417">
        <f>'9_Персонал'!E75</f>
        <v>4182571.7129376177</v>
      </c>
      <c r="F11" s="417">
        <f>'9_Персонал'!F75</f>
        <v>5814794.9102599444</v>
      </c>
      <c r="G11" s="417">
        <f>'9_Персонал'!G75</f>
        <v>5814794.9102599444</v>
      </c>
      <c r="H11" s="417">
        <f>'9_Персонал'!H75</f>
        <v>5814794.9102599444</v>
      </c>
      <c r="I11" s="417">
        <f>'9_Персонал'!I75</f>
        <v>5814794.9102599444</v>
      </c>
      <c r="J11" s="417">
        <f>'9_Персонал'!J75</f>
        <v>5814794.9102599444</v>
      </c>
      <c r="K11" s="417">
        <f>'9_Персонал'!K75</f>
        <v>5814794.9102599444</v>
      </c>
      <c r="L11" s="417">
        <f>'9_Персонал'!L75</f>
        <v>5814794.9102599444</v>
      </c>
      <c r="M11" s="417">
        <f>'9_Персонал'!M75</f>
        <v>5814794.9102599444</v>
      </c>
      <c r="N11" s="417">
        <f>'9_Персонал'!N75</f>
        <v>5814794.9102599444</v>
      </c>
      <c r="O11" s="417">
        <f>'9_Персонал'!O75</f>
        <v>2907397.4551299722</v>
      </c>
    </row>
    <row r="12" spans="2:15" s="5" customFormat="1" ht="29.25" x14ac:dyDescent="0.25">
      <c r="B12" s="89"/>
      <c r="C12" s="414" t="s">
        <v>534</v>
      </c>
      <c r="D12" s="418">
        <f>SUM(E12:O12)</f>
        <v>40752856.723686054</v>
      </c>
      <c r="E12" s="417">
        <f>-SUM('7_ Кредит_8 лет'!C34:C35)</f>
        <v>4252713.2872015443</v>
      </c>
      <c r="F12" s="417">
        <f>-SUM('7_ Кредит_8 лет'!C37:C40)</f>
        <v>7989662.6711400524</v>
      </c>
      <c r="G12" s="417">
        <f>-SUM('7_ Кредит_8 лет'!C42:C45)</f>
        <v>7230403.4231623961</v>
      </c>
      <c r="H12" s="417">
        <f>-SUM('7_ Кредит_8 лет'!C47:C50)</f>
        <v>6375850.4504895676</v>
      </c>
      <c r="I12" s="417">
        <f>-SUM('7_ Кредит_8 лет'!C52:C55)</f>
        <v>5414043.5511346124</v>
      </c>
      <c r="J12" s="417">
        <f>-SUM('7_ Кредит_8 лет'!C57:C60)</f>
        <v>4331521.4123918265</v>
      </c>
      <c r="K12" s="417">
        <f>-SUM('7_ Кредит_8 лет'!C62:C65)</f>
        <v>3113133.2082167771</v>
      </c>
      <c r="L12" s="417">
        <f>-SUM('7_ Кредит_8 лет'!C67:C70)</f>
        <v>1741826.5504176817</v>
      </c>
      <c r="M12" s="417">
        <f>-SUM('7_ Кредит_8 лет'!C72:C73)</f>
        <v>303702.16953159962</v>
      </c>
      <c r="N12" s="417">
        <v>0</v>
      </c>
      <c r="O12" s="417"/>
    </row>
    <row r="13" spans="2:15" s="5" customFormat="1" ht="15" x14ac:dyDescent="0.25">
      <c r="B13" s="89" t="s">
        <v>88</v>
      </c>
      <c r="C13" s="90" t="s">
        <v>230</v>
      </c>
      <c r="D13" s="418">
        <f>SUM(E13:O13)</f>
        <v>228189452.17356858</v>
      </c>
      <c r="E13" s="418">
        <f>E9-SUM(E10:E12)</f>
        <v>-64575093.446839154</v>
      </c>
      <c r="F13" s="418">
        <f t="shared" ref="F13:O13" si="0">F9-SUM(F10:F12)</f>
        <v>29859611.722073503</v>
      </c>
      <c r="G13" s="418">
        <f t="shared" si="0"/>
        <v>30262951.010406666</v>
      </c>
      <c r="H13" s="418">
        <f t="shared" si="0"/>
        <v>30845481.463807501</v>
      </c>
      <c r="I13" s="418">
        <f t="shared" si="0"/>
        <v>24639675.908840459</v>
      </c>
      <c r="J13" s="418">
        <f t="shared" si="0"/>
        <v>26234105.738161251</v>
      </c>
      <c r="K13" s="418">
        <f t="shared" si="0"/>
        <v>27948312.47786431</v>
      </c>
      <c r="L13" s="418">
        <f t="shared" si="0"/>
        <v>34391415.286791414</v>
      </c>
      <c r="M13" s="418">
        <f t="shared" si="0"/>
        <v>35557517.1484055</v>
      </c>
      <c r="N13" s="418">
        <f t="shared" si="0"/>
        <v>35589196.798665106</v>
      </c>
      <c r="O13" s="417">
        <f t="shared" si="0"/>
        <v>17436278.065392055</v>
      </c>
    </row>
    <row r="14" spans="2:15" s="6" customFormat="1" ht="15" x14ac:dyDescent="0.25">
      <c r="B14" s="89"/>
      <c r="C14" s="90"/>
      <c r="D14" s="418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</row>
    <row r="15" spans="2:15" s="6" customFormat="1" ht="15" x14ac:dyDescent="0.25">
      <c r="B15" s="89" t="s">
        <v>89</v>
      </c>
      <c r="C15" s="90" t="s">
        <v>567</v>
      </c>
      <c r="D15" s="418">
        <f>SUM(E15:O15)</f>
        <v>58552909.124081559</v>
      </c>
      <c r="E15" s="417">
        <f>IF(E13&lt;=0,0,E13*20%)</f>
        <v>0</v>
      </c>
      <c r="F15" s="417">
        <f t="shared" ref="F15:O15" si="1">IF(F13&lt;=0,0,F13*20%)</f>
        <v>5971922.3444147008</v>
      </c>
      <c r="G15" s="417">
        <f t="shared" si="1"/>
        <v>6052590.2020813338</v>
      </c>
      <c r="H15" s="417">
        <f t="shared" si="1"/>
        <v>6169096.2927615009</v>
      </c>
      <c r="I15" s="417">
        <f t="shared" si="1"/>
        <v>4927935.1817680923</v>
      </c>
      <c r="J15" s="417">
        <f t="shared" si="1"/>
        <v>5246821.1476322506</v>
      </c>
      <c r="K15" s="417">
        <f t="shared" si="1"/>
        <v>5589662.4955728622</v>
      </c>
      <c r="L15" s="417">
        <f t="shared" si="1"/>
        <v>6878283.0573582835</v>
      </c>
      <c r="M15" s="417">
        <f t="shared" si="1"/>
        <v>7111503.4296811</v>
      </c>
      <c r="N15" s="417">
        <f t="shared" si="1"/>
        <v>7117839.3597330218</v>
      </c>
      <c r="O15" s="417">
        <f t="shared" si="1"/>
        <v>3487255.6130784112</v>
      </c>
    </row>
    <row r="16" spans="2:15" s="6" customFormat="1" ht="15" x14ac:dyDescent="0.25">
      <c r="B16" s="200"/>
      <c r="C16" s="201"/>
      <c r="D16" s="409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</row>
    <row r="17" spans="2:15" s="6" customFormat="1" ht="15" x14ac:dyDescent="0.25">
      <c r="B17" s="200"/>
      <c r="C17" s="201"/>
      <c r="D17" s="409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4:O24"/>
  <sheetViews>
    <sheetView zoomScale="80" zoomScaleNormal="80" workbookViewId="0">
      <selection activeCell="H77" sqref="H77"/>
    </sheetView>
  </sheetViews>
  <sheetFormatPr defaultColWidth="9.140625" defaultRowHeight="12.75" x14ac:dyDescent="0.2"/>
  <cols>
    <col min="1" max="2" width="7.42578125" style="1" customWidth="1"/>
    <col min="3" max="3" width="38.140625" style="1" customWidth="1"/>
    <col min="4" max="4" width="19.140625" style="1" customWidth="1"/>
    <col min="5" max="12" width="16.85546875" style="1" customWidth="1"/>
    <col min="13" max="14" width="17.140625" style="1" bestFit="1" customWidth="1"/>
    <col min="15" max="15" width="14.140625" style="1" customWidth="1"/>
    <col min="16" max="16" width="13.28515625" style="1" customWidth="1"/>
    <col min="17" max="16384" width="9.140625" style="1"/>
  </cols>
  <sheetData>
    <row r="4" spans="2:15" ht="20.25" x14ac:dyDescent="0.3">
      <c r="C4" s="2" t="s">
        <v>524</v>
      </c>
    </row>
    <row r="6" spans="2:15" s="6" customFormat="1" ht="15" x14ac:dyDescent="0.25">
      <c r="B6" s="5" t="s">
        <v>530</v>
      </c>
    </row>
    <row r="7" spans="2:15" s="6" customFormat="1" ht="3" customHeight="1" x14ac:dyDescent="0.2"/>
    <row r="8" spans="2:15" s="6" customFormat="1" ht="15" x14ac:dyDescent="0.2">
      <c r="B8" s="393" t="s">
        <v>11</v>
      </c>
      <c r="C8" s="393" t="s">
        <v>179</v>
      </c>
      <c r="D8" s="394" t="s">
        <v>56</v>
      </c>
      <c r="E8" s="141">
        <f>'[2]2_Программа_проекта'!F67</f>
        <v>2018</v>
      </c>
      <c r="F8" s="141">
        <f>'[2]2_Программа_проекта'!G67</f>
        <v>2019</v>
      </c>
      <c r="G8" s="141">
        <f>'[2]2_Программа_проекта'!H67</f>
        <v>2020</v>
      </c>
      <c r="H8" s="141">
        <f>'[2]2_Программа_проекта'!I67</f>
        <v>2021</v>
      </c>
      <c r="I8" s="141">
        <f>'[2]2_Программа_проекта'!J67</f>
        <v>2022</v>
      </c>
      <c r="J8" s="141">
        <f>'[2]2_Программа_проекта'!K67</f>
        <v>2023</v>
      </c>
      <c r="K8" s="141">
        <f>'[2]2_Программа_проекта'!L67</f>
        <v>2024</v>
      </c>
      <c r="L8" s="141">
        <f>'[2]2_Программа_проекта'!M67</f>
        <v>2025</v>
      </c>
      <c r="M8" s="141">
        <f>'[2]2_Программа_проекта'!N67</f>
        <v>2026</v>
      </c>
      <c r="N8" s="141">
        <f>'[2]2_Программа_проекта'!O67</f>
        <v>2027</v>
      </c>
      <c r="O8" s="141">
        <f>'[2]2_Программа_проекта'!P67</f>
        <v>2028</v>
      </c>
    </row>
    <row r="9" spans="2:15" s="6" customFormat="1" ht="16.149999999999999" customHeight="1" x14ac:dyDescent="0.2">
      <c r="B9" s="420"/>
      <c r="C9" s="421" t="s">
        <v>527</v>
      </c>
      <c r="D9" s="417">
        <f>SUM(E9:O9)</f>
        <v>567600000</v>
      </c>
      <c r="E9" s="417">
        <f>'8_Валовые поступления'!E96</f>
        <v>20400000</v>
      </c>
      <c r="F9" s="417">
        <f>'8_Валовые поступления'!F96</f>
        <v>57600000</v>
      </c>
      <c r="G9" s="417">
        <f>'8_Валовые поступления'!G96</f>
        <v>57600000</v>
      </c>
      <c r="H9" s="417">
        <f>'8_Валовые поступления'!H96</f>
        <v>57600000</v>
      </c>
      <c r="I9" s="417">
        <f>'8_Валовые поступления'!I96</f>
        <v>57600000</v>
      </c>
      <c r="J9" s="417">
        <f>'8_Валовые поступления'!J96</f>
        <v>57600000</v>
      </c>
      <c r="K9" s="417">
        <f>'8_Валовые поступления'!K96</f>
        <v>57600000</v>
      </c>
      <c r="L9" s="417">
        <f>'8_Валовые поступления'!L96</f>
        <v>57600000</v>
      </c>
      <c r="M9" s="417">
        <f>'8_Валовые поступления'!M96</f>
        <v>57600000</v>
      </c>
      <c r="N9" s="417">
        <f>'8_Валовые поступления'!N96</f>
        <v>57600000</v>
      </c>
      <c r="O9" s="417">
        <f>'8_Валовые поступления'!O96</f>
        <v>28800000</v>
      </c>
    </row>
    <row r="10" spans="2:15" s="6" customFormat="1" ht="30" x14ac:dyDescent="0.25">
      <c r="B10" s="422" t="s">
        <v>87</v>
      </c>
      <c r="C10" s="423" t="s">
        <v>528</v>
      </c>
      <c r="D10" s="418">
        <f>SUM(E10:O10)</f>
        <v>102168000</v>
      </c>
      <c r="E10" s="417">
        <f>E9*0.18</f>
        <v>3672000</v>
      </c>
      <c r="F10" s="417">
        <f t="shared" ref="F10:O10" si="0">F9*0.18</f>
        <v>10368000</v>
      </c>
      <c r="G10" s="417">
        <f t="shared" si="0"/>
        <v>10368000</v>
      </c>
      <c r="H10" s="417">
        <f t="shared" si="0"/>
        <v>10368000</v>
      </c>
      <c r="I10" s="417">
        <f t="shared" si="0"/>
        <v>10368000</v>
      </c>
      <c r="J10" s="417">
        <f t="shared" si="0"/>
        <v>10368000</v>
      </c>
      <c r="K10" s="417">
        <f t="shared" si="0"/>
        <v>10368000</v>
      </c>
      <c r="L10" s="417">
        <f t="shared" si="0"/>
        <v>10368000</v>
      </c>
      <c r="M10" s="417">
        <f t="shared" si="0"/>
        <v>10368000</v>
      </c>
      <c r="N10" s="417">
        <f t="shared" si="0"/>
        <v>10368000</v>
      </c>
      <c r="O10" s="417">
        <f t="shared" si="0"/>
        <v>5184000</v>
      </c>
    </row>
    <row r="11" spans="2:15" s="5" customFormat="1" ht="29.25" x14ac:dyDescent="0.25">
      <c r="B11" s="422"/>
      <c r="C11" s="421" t="s">
        <v>525</v>
      </c>
      <c r="D11" s="418">
        <f>SUM(E11:O11)</f>
        <v>239234567.74233827</v>
      </c>
      <c r="E11" s="418">
        <f>'6_Свод_затр_НДС'!E22+'6_Свод_затр_НДС'!E69</f>
        <v>76539808.446699992</v>
      </c>
      <c r="F11" s="418">
        <f>'6_Свод_затр_НДС'!F22+'6_Свод_затр_НДС'!F69</f>
        <v>13935930.696526499</v>
      </c>
      <c r="G11" s="418">
        <f>'6_Свод_затр_НДС'!G22+'6_Свод_затр_НДС'!G69</f>
        <v>14291850.656170994</v>
      </c>
      <c r="H11" s="418">
        <f>'6_Свод_затр_НДС'!H22+'6_Свод_затр_НДС'!H69</f>
        <v>14563873.17544299</v>
      </c>
      <c r="I11" s="418">
        <f>'6_Свод_затр_НДС'!I22+'6_Свод_затр_НДС'!I69</f>
        <v>21731485.629764985</v>
      </c>
      <c r="J11" s="418">
        <f>'6_Свод_затр_НДС'!J22+'6_Свод_затр_НДС'!J69</f>
        <v>21219577.939186979</v>
      </c>
      <c r="K11" s="418">
        <f>'6_Свод_затр_НДС'!K22+'6_Свод_затр_НДС'!K69</f>
        <v>20723759.403658971</v>
      </c>
      <c r="L11" s="418">
        <f>'6_Свод_затр_НДС'!L22+'6_Свод_затр_НДС'!L69</f>
        <v>15651963.252530964</v>
      </c>
      <c r="M11" s="418">
        <f>'6_Свод_затр_НДС'!M22+'6_Свод_затр_НДС'!M69</f>
        <v>15923985.771802958</v>
      </c>
      <c r="N11" s="418">
        <f>'6_Свод_затр_НДС'!N22+'6_Свод_затр_НДС'!N69</f>
        <v>16196008.291074954</v>
      </c>
      <c r="O11" s="418">
        <f>'6_Свод_затр_НДС'!O22+'6_Свод_затр_НДС'!O69</f>
        <v>8456324.4794779755</v>
      </c>
    </row>
    <row r="12" spans="2:15" s="6" customFormat="1" ht="45" x14ac:dyDescent="0.25">
      <c r="B12" s="422" t="s">
        <v>88</v>
      </c>
      <c r="C12" s="423" t="s">
        <v>526</v>
      </c>
      <c r="D12" s="418">
        <f>SUM(E12:O12)</f>
        <v>43062222.193620883</v>
      </c>
      <c r="E12" s="417">
        <f>E11*0.18</f>
        <v>13777165.520405998</v>
      </c>
      <c r="F12" s="417">
        <f t="shared" ref="F12:O12" si="1">F11*0.18</f>
        <v>2508467.5253747697</v>
      </c>
      <c r="G12" s="417">
        <f t="shared" si="1"/>
        <v>2572533.1181107787</v>
      </c>
      <c r="H12" s="417">
        <f t="shared" si="1"/>
        <v>2621497.1715797381</v>
      </c>
      <c r="I12" s="417">
        <f t="shared" si="1"/>
        <v>3911667.4133576974</v>
      </c>
      <c r="J12" s="417">
        <f t="shared" si="1"/>
        <v>3819524.0290536559</v>
      </c>
      <c r="K12" s="417">
        <f t="shared" si="1"/>
        <v>3730276.6926586148</v>
      </c>
      <c r="L12" s="417">
        <f t="shared" si="1"/>
        <v>2817353.3854555734</v>
      </c>
      <c r="M12" s="417">
        <f t="shared" si="1"/>
        <v>2866317.4389245324</v>
      </c>
      <c r="N12" s="417">
        <f t="shared" si="1"/>
        <v>2915281.4923934918</v>
      </c>
      <c r="O12" s="417">
        <f t="shared" si="1"/>
        <v>1522138.4063060356</v>
      </c>
    </row>
    <row r="13" spans="2:15" s="6" customFormat="1" ht="15" x14ac:dyDescent="0.25">
      <c r="B13" s="422"/>
      <c r="C13" s="423"/>
      <c r="D13" s="418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</row>
    <row r="14" spans="2:15" s="6" customFormat="1" ht="15" x14ac:dyDescent="0.25">
      <c r="B14" s="422" t="s">
        <v>89</v>
      </c>
      <c r="C14" s="423" t="s">
        <v>523</v>
      </c>
      <c r="D14" s="418">
        <f>SUM(E14:O14)</f>
        <v>55443916.212685138</v>
      </c>
      <c r="E14" s="417">
        <f>IF(E19&lt;=0,0,E19)</f>
        <v>0</v>
      </c>
      <c r="F14" s="417">
        <f t="shared" ref="F14:O14" si="2">IF(F19&lt;=0,0,F19)</f>
        <v>0</v>
      </c>
      <c r="G14" s="417">
        <f t="shared" si="2"/>
        <v>5549833.8361084526</v>
      </c>
      <c r="H14" s="417">
        <f t="shared" si="2"/>
        <v>7746502.8284202619</v>
      </c>
      <c r="I14" s="417">
        <f t="shared" si="2"/>
        <v>6456332.5866423026</v>
      </c>
      <c r="J14" s="417">
        <f t="shared" si="2"/>
        <v>6548475.9709463436</v>
      </c>
      <c r="K14" s="417">
        <f t="shared" si="2"/>
        <v>6637723.3073413856</v>
      </c>
      <c r="L14" s="417">
        <f t="shared" si="2"/>
        <v>7550646.614544427</v>
      </c>
      <c r="M14" s="417">
        <f t="shared" si="2"/>
        <v>7501682.5610754676</v>
      </c>
      <c r="N14" s="417">
        <f t="shared" si="2"/>
        <v>7452718.5076065082</v>
      </c>
      <c r="O14" s="417">
        <f t="shared" si="2"/>
        <v>0</v>
      </c>
    </row>
    <row r="15" spans="2:15" s="6" customFormat="1" ht="15" x14ac:dyDescent="0.25">
      <c r="B15" s="200"/>
      <c r="C15" s="201"/>
      <c r="D15" s="409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</row>
    <row r="16" spans="2:15" s="6" customFormat="1" ht="15" x14ac:dyDescent="0.25">
      <c r="B16" s="200"/>
      <c r="C16" s="201"/>
      <c r="D16" s="409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</row>
    <row r="17" spans="2:15" s="6" customFormat="1" ht="15" x14ac:dyDescent="0.25">
      <c r="B17" s="200"/>
      <c r="C17" s="201"/>
      <c r="D17" s="409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</row>
    <row r="18" spans="2:15" s="6" customFormat="1" ht="15" x14ac:dyDescent="0.25">
      <c r="B18" s="200"/>
      <c r="C18" s="201"/>
      <c r="D18" s="81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 s="398" customFormat="1" ht="14.25" x14ac:dyDescent="0.2">
      <c r="D19" s="411"/>
      <c r="E19" s="412">
        <f>E10-E12</f>
        <v>-10105165.520405998</v>
      </c>
      <c r="F19" s="412">
        <f>F10-F12+E19</f>
        <v>-2245633.0457807686</v>
      </c>
      <c r="G19" s="412">
        <f>G10-G12+F19</f>
        <v>5549833.8361084526</v>
      </c>
      <c r="H19" s="413">
        <f>H10-H12</f>
        <v>7746502.8284202619</v>
      </c>
      <c r="I19" s="413">
        <f t="shared" ref="I19:N19" si="3">I10-I12</f>
        <v>6456332.5866423026</v>
      </c>
      <c r="J19" s="413">
        <f t="shared" si="3"/>
        <v>6548475.9709463436</v>
      </c>
      <c r="K19" s="413">
        <f t="shared" si="3"/>
        <v>6637723.3073413856</v>
      </c>
      <c r="L19" s="413">
        <f t="shared" si="3"/>
        <v>7550646.614544427</v>
      </c>
      <c r="M19" s="413">
        <f t="shared" si="3"/>
        <v>7501682.5610754676</v>
      </c>
      <c r="N19" s="413">
        <f t="shared" si="3"/>
        <v>7452718.5076065082</v>
      </c>
      <c r="O19" s="413"/>
    </row>
    <row r="24" spans="2:15" x14ac:dyDescent="0.2">
      <c r="D24" s="408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4:BH107"/>
  <sheetViews>
    <sheetView zoomScale="70" zoomScaleNormal="70" workbookViewId="0">
      <selection activeCell="G31" sqref="G31"/>
    </sheetView>
  </sheetViews>
  <sheetFormatPr defaultColWidth="9.140625" defaultRowHeight="12.75" x14ac:dyDescent="0.2"/>
  <cols>
    <col min="1" max="1" width="7.42578125" style="1" customWidth="1"/>
    <col min="2" max="2" width="6.5703125" style="1" customWidth="1"/>
    <col min="3" max="3" width="41.42578125" style="1" customWidth="1"/>
    <col min="4" max="4" width="19.85546875" style="1" customWidth="1"/>
    <col min="5" max="9" width="18.7109375" style="1" customWidth="1"/>
    <col min="10" max="10" width="16.5703125" style="1" customWidth="1"/>
    <col min="11" max="11" width="18" style="1" customWidth="1"/>
    <col min="12" max="12" width="15.7109375" style="1" bestFit="1" customWidth="1"/>
    <col min="13" max="18" width="18.7109375" style="1" customWidth="1"/>
    <col min="19" max="24" width="15.140625" style="1" customWidth="1"/>
    <col min="25" max="26" width="14" style="1" customWidth="1"/>
    <col min="27" max="27" width="17.28515625" style="1" customWidth="1"/>
    <col min="28" max="48" width="15.140625" style="1" customWidth="1"/>
    <col min="49" max="60" width="15.140625" style="1" hidden="1" customWidth="1"/>
    <col min="61" max="16384" width="9.140625" style="1"/>
  </cols>
  <sheetData>
    <row r="4" spans="2:18" ht="20.25" x14ac:dyDescent="0.3">
      <c r="B4" s="2" t="s">
        <v>518</v>
      </c>
    </row>
    <row r="6" spans="2:18" s="6" customFormat="1" ht="15" x14ac:dyDescent="0.25">
      <c r="B6" s="5" t="s">
        <v>517</v>
      </c>
    </row>
    <row r="7" spans="2:18" s="6" customFormat="1" ht="15" x14ac:dyDescent="0.25">
      <c r="B7" s="5"/>
    </row>
    <row r="8" spans="2:18" s="6" customFormat="1" ht="15" x14ac:dyDescent="0.2">
      <c r="B8" s="454" t="s">
        <v>11</v>
      </c>
      <c r="C8" s="454" t="s">
        <v>93</v>
      </c>
      <c r="D8" s="457" t="s">
        <v>83</v>
      </c>
      <c r="E8" s="452" t="s">
        <v>14</v>
      </c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159"/>
      <c r="Q8" s="159"/>
      <c r="R8" s="160"/>
    </row>
    <row r="9" spans="2:18" s="6" customFormat="1" ht="15" x14ac:dyDescent="0.2">
      <c r="B9" s="455"/>
      <c r="C9" s="455"/>
      <c r="D9" s="457"/>
      <c r="E9" s="141">
        <f>'11_Ост_П_ППР'!F67</f>
        <v>2018</v>
      </c>
      <c r="F9" s="141">
        <f>'11_Ост_П_ППР'!G67</f>
        <v>2019</v>
      </c>
      <c r="G9" s="141">
        <f>'11_Ост_П_ППР'!H67</f>
        <v>2020</v>
      </c>
      <c r="H9" s="141">
        <f>'11_Ост_П_ППР'!I67</f>
        <v>2021</v>
      </c>
      <c r="I9" s="141">
        <f>'11_Ост_П_ППР'!J67</f>
        <v>2022</v>
      </c>
      <c r="J9" s="141">
        <f>'11_Ост_П_ППР'!K67</f>
        <v>2023</v>
      </c>
      <c r="K9" s="141">
        <f>'11_Ост_П_ППР'!L67</f>
        <v>2024</v>
      </c>
      <c r="L9" s="141">
        <f>'11_Ост_П_ППР'!M67</f>
        <v>2025</v>
      </c>
      <c r="M9" s="141">
        <f>'11_Ост_П_ППР'!N67</f>
        <v>2026</v>
      </c>
      <c r="N9" s="141">
        <f>'11_Ост_П_ППР'!O67</f>
        <v>2027</v>
      </c>
      <c r="O9" s="141">
        <f>'11_Ост_П_ППР'!P67</f>
        <v>2028</v>
      </c>
      <c r="P9" s="141" t="str">
        <f>'11_Ост_П_ППР'!Q67</f>
        <v>-</v>
      </c>
      <c r="Q9" s="141" t="str">
        <f>'11_Ост_П_ППР'!R67</f>
        <v>-</v>
      </c>
      <c r="R9" s="141" t="str">
        <f>'11_Ост_П_ППР'!S67</f>
        <v>-</v>
      </c>
    </row>
    <row r="10" spans="2:18" s="6" customFormat="1" ht="15" x14ac:dyDescent="0.2">
      <c r="B10" s="456"/>
      <c r="C10" s="456"/>
      <c r="D10" s="137" t="s">
        <v>492</v>
      </c>
      <c r="E10" s="137" t="s">
        <v>60</v>
      </c>
      <c r="F10" s="137" t="s">
        <v>60</v>
      </c>
      <c r="G10" s="137" t="s">
        <v>60</v>
      </c>
      <c r="H10" s="137" t="s">
        <v>60</v>
      </c>
      <c r="I10" s="137" t="s">
        <v>60</v>
      </c>
      <c r="J10" s="137" t="s">
        <v>60</v>
      </c>
      <c r="K10" s="137" t="s">
        <v>60</v>
      </c>
      <c r="L10" s="137" t="s">
        <v>60</v>
      </c>
      <c r="M10" s="137" t="s">
        <v>60</v>
      </c>
      <c r="N10" s="137" t="s">
        <v>60</v>
      </c>
      <c r="O10" s="137" t="s">
        <v>60</v>
      </c>
      <c r="P10" s="137" t="s">
        <v>60</v>
      </c>
      <c r="Q10" s="137" t="s">
        <v>60</v>
      </c>
      <c r="R10" s="137" t="s">
        <v>60</v>
      </c>
    </row>
    <row r="11" spans="2:18" s="5" customFormat="1" ht="15" x14ac:dyDescent="0.25">
      <c r="B11" s="89" t="s">
        <v>87</v>
      </c>
      <c r="C11" s="359" t="s">
        <v>444</v>
      </c>
      <c r="D11" s="360">
        <f>SUM(E11:R11)</f>
        <v>70079851.199999988</v>
      </c>
      <c r="E11" s="360">
        <f>SUM(E12:E14)</f>
        <v>70079851.199999988</v>
      </c>
      <c r="F11" s="360">
        <f t="shared" ref="F11:R11" si="0">SUM(F12:F13)</f>
        <v>0</v>
      </c>
      <c r="G11" s="360">
        <f t="shared" si="0"/>
        <v>0</v>
      </c>
      <c r="H11" s="360">
        <f t="shared" si="0"/>
        <v>0</v>
      </c>
      <c r="I11" s="360">
        <f t="shared" si="0"/>
        <v>0</v>
      </c>
      <c r="J11" s="360">
        <f t="shared" si="0"/>
        <v>0</v>
      </c>
      <c r="K11" s="360">
        <f t="shared" si="0"/>
        <v>0</v>
      </c>
      <c r="L11" s="105">
        <f>SUM(L12:L13)</f>
        <v>0</v>
      </c>
      <c r="M11" s="105">
        <f t="shared" si="0"/>
        <v>0</v>
      </c>
      <c r="N11" s="105">
        <f t="shared" si="0"/>
        <v>0</v>
      </c>
      <c r="O11" s="105">
        <f t="shared" si="0"/>
        <v>0</v>
      </c>
      <c r="P11" s="105">
        <f t="shared" si="0"/>
        <v>0</v>
      </c>
      <c r="Q11" s="105">
        <f t="shared" si="0"/>
        <v>0</v>
      </c>
      <c r="R11" s="105">
        <f t="shared" si="0"/>
        <v>0</v>
      </c>
    </row>
    <row r="12" spans="2:18" s="143" customFormat="1" ht="28.5" x14ac:dyDescent="0.25">
      <c r="B12" s="93" t="s">
        <v>16</v>
      </c>
      <c r="C12" s="212" t="s">
        <v>479</v>
      </c>
      <c r="D12" s="153">
        <f t="shared" ref="D12:D13" si="1">SUM(E12:R12)</f>
        <v>53260651.199999996</v>
      </c>
      <c r="E12" s="153">
        <f t="shared" ref="E12:E17" si="2">SUM(E31:H31)</f>
        <v>53260651.199999996</v>
      </c>
      <c r="F12" s="153">
        <f t="shared" ref="F12:F17" si="3">SUM(I31:L31)</f>
        <v>0</v>
      </c>
      <c r="G12" s="153">
        <f t="shared" ref="G12:G17" si="4">SUM(M31:P31)</f>
        <v>0</v>
      </c>
      <c r="H12" s="153">
        <f t="shared" ref="H12:H17" si="5">SUM(Q31:T31)</f>
        <v>0</v>
      </c>
      <c r="I12" s="153">
        <f t="shared" ref="I12:I17" si="6">SUM(U31:X31)</f>
        <v>0</v>
      </c>
      <c r="J12" s="153">
        <f t="shared" ref="J12:J17" si="7">SUM(Y31:AB31)</f>
        <v>0</v>
      </c>
      <c r="K12" s="153">
        <f>SUM(AC31:AF31)</f>
        <v>0</v>
      </c>
      <c r="L12" s="153">
        <f t="shared" ref="L12:L17" si="8">SUM(AG31:AJ31)</f>
        <v>0</v>
      </c>
      <c r="M12" s="153">
        <f t="shared" ref="M12:M17" si="9">SUM(AK31:AN31)</f>
        <v>0</v>
      </c>
      <c r="N12" s="153">
        <f t="shared" ref="N12:N17" si="10">SUM(AO31:AR31)</f>
        <v>0</v>
      </c>
      <c r="O12" s="153"/>
      <c r="P12" s="153"/>
      <c r="Q12" s="153"/>
      <c r="R12" s="153"/>
    </row>
    <row r="13" spans="2:18" s="214" customFormat="1" ht="14.25" x14ac:dyDescent="0.25">
      <c r="B13" s="204" t="s">
        <v>24</v>
      </c>
      <c r="C13" s="212" t="s">
        <v>480</v>
      </c>
      <c r="D13" s="213">
        <f t="shared" si="1"/>
        <v>2688000</v>
      </c>
      <c r="E13" s="213">
        <f t="shared" si="2"/>
        <v>2688000</v>
      </c>
      <c r="F13" s="213">
        <f t="shared" si="3"/>
        <v>0</v>
      </c>
      <c r="G13" s="213">
        <f t="shared" si="4"/>
        <v>0</v>
      </c>
      <c r="H13" s="213">
        <f t="shared" si="5"/>
        <v>0</v>
      </c>
      <c r="I13" s="213">
        <f t="shared" si="6"/>
        <v>0</v>
      </c>
      <c r="J13" s="213">
        <f t="shared" si="7"/>
        <v>0</v>
      </c>
      <c r="K13" s="213">
        <f>SUM(AC32:AF32)</f>
        <v>0</v>
      </c>
      <c r="L13" s="213">
        <f t="shared" si="8"/>
        <v>0</v>
      </c>
      <c r="M13" s="213">
        <f t="shared" si="9"/>
        <v>0</v>
      </c>
      <c r="N13" s="213">
        <f t="shared" si="10"/>
        <v>0</v>
      </c>
      <c r="O13" s="213"/>
      <c r="P13" s="213"/>
      <c r="Q13" s="213"/>
      <c r="R13" s="213"/>
    </row>
    <row r="14" spans="2:18" s="86" customFormat="1" ht="14.25" x14ac:dyDescent="0.2">
      <c r="B14" s="204" t="s">
        <v>25</v>
      </c>
      <c r="C14" s="371" t="s">
        <v>354</v>
      </c>
      <c r="D14" s="213">
        <f>SUM(E14:R14)</f>
        <v>14131200</v>
      </c>
      <c r="E14" s="213">
        <f t="shared" si="2"/>
        <v>14131200</v>
      </c>
      <c r="F14" s="213">
        <f t="shared" si="3"/>
        <v>0</v>
      </c>
      <c r="G14" s="213">
        <f t="shared" si="4"/>
        <v>0</v>
      </c>
      <c r="H14" s="213">
        <f t="shared" si="5"/>
        <v>0</v>
      </c>
      <c r="I14" s="213">
        <f t="shared" si="6"/>
        <v>0</v>
      </c>
      <c r="J14" s="213">
        <f t="shared" si="7"/>
        <v>0</v>
      </c>
      <c r="K14" s="213"/>
      <c r="L14" s="213">
        <f t="shared" si="8"/>
        <v>0</v>
      </c>
      <c r="M14" s="213">
        <f t="shared" si="9"/>
        <v>0</v>
      </c>
      <c r="N14" s="213">
        <f t="shared" si="10"/>
        <v>0</v>
      </c>
      <c r="O14" s="213">
        <f>SUM(AS33:AV33)</f>
        <v>0</v>
      </c>
      <c r="P14" s="213">
        <f>SUM(AW33:AZ33)</f>
        <v>0</v>
      </c>
      <c r="Q14" s="213">
        <f>SUM(BA33:BD33)</f>
        <v>0</v>
      </c>
      <c r="R14" s="213">
        <f>SUM(BE33:BH33)</f>
        <v>0</v>
      </c>
    </row>
    <row r="15" spans="2:18" s="86" customFormat="1" ht="15" hidden="1" x14ac:dyDescent="0.2">
      <c r="B15" s="149"/>
      <c r="C15" s="359"/>
      <c r="D15" s="361">
        <f t="shared" ref="D15:D21" si="11">SUM(E15:R15)</f>
        <v>0</v>
      </c>
      <c r="E15" s="213">
        <f t="shared" si="2"/>
        <v>0</v>
      </c>
      <c r="F15" s="213">
        <f t="shared" si="3"/>
        <v>0</v>
      </c>
      <c r="G15" s="213">
        <f t="shared" si="4"/>
        <v>0</v>
      </c>
      <c r="H15" s="213">
        <f t="shared" si="5"/>
        <v>0</v>
      </c>
      <c r="I15" s="213">
        <f t="shared" si="6"/>
        <v>0</v>
      </c>
      <c r="J15" s="213">
        <f t="shared" si="7"/>
        <v>0</v>
      </c>
      <c r="K15" s="213">
        <f>SUM(AC34:AF34)</f>
        <v>0</v>
      </c>
      <c r="L15" s="213">
        <f t="shared" si="8"/>
        <v>0</v>
      </c>
      <c r="M15" s="213">
        <f t="shared" si="9"/>
        <v>0</v>
      </c>
      <c r="N15" s="213">
        <f t="shared" si="10"/>
        <v>0</v>
      </c>
      <c r="O15" s="213">
        <f>SUM(AS34:AV34)</f>
        <v>0</v>
      </c>
      <c r="P15" s="213">
        <f>SUM(AW34:AZ34)</f>
        <v>0</v>
      </c>
      <c r="Q15" s="213">
        <f>SUM(BA34:BD34)</f>
        <v>0</v>
      </c>
      <c r="R15" s="213">
        <f>SUM(BE34:BH34)</f>
        <v>0</v>
      </c>
    </row>
    <row r="16" spans="2:18" s="86" customFormat="1" ht="15" hidden="1" x14ac:dyDescent="0.2">
      <c r="B16" s="149"/>
      <c r="C16" s="359"/>
      <c r="D16" s="361">
        <f t="shared" si="11"/>
        <v>0</v>
      </c>
      <c r="E16" s="213">
        <f t="shared" si="2"/>
        <v>0</v>
      </c>
      <c r="F16" s="213">
        <f t="shared" si="3"/>
        <v>0</v>
      </c>
      <c r="G16" s="213">
        <f t="shared" si="4"/>
        <v>0</v>
      </c>
      <c r="H16" s="213">
        <f t="shared" si="5"/>
        <v>0</v>
      </c>
      <c r="I16" s="213">
        <f t="shared" si="6"/>
        <v>0</v>
      </c>
      <c r="J16" s="213">
        <f t="shared" si="7"/>
        <v>0</v>
      </c>
      <c r="K16" s="213">
        <f>SUM(AC35:AF35)</f>
        <v>0</v>
      </c>
      <c r="L16" s="213">
        <f t="shared" si="8"/>
        <v>0</v>
      </c>
      <c r="M16" s="213">
        <f t="shared" si="9"/>
        <v>0</v>
      </c>
      <c r="N16" s="213">
        <f t="shared" si="10"/>
        <v>0</v>
      </c>
      <c r="O16" s="213">
        <f>SUM(AS35:AV35)</f>
        <v>0</v>
      </c>
      <c r="P16" s="213">
        <f>SUM(AW35:AZ35)</f>
        <v>0</v>
      </c>
      <c r="Q16" s="213">
        <f>SUM(BA35:BD35)</f>
        <v>0</v>
      </c>
      <c r="R16" s="213">
        <f>SUM(BE35:BH35)</f>
        <v>0</v>
      </c>
    </row>
    <row r="17" spans="2:60" s="151" customFormat="1" ht="30" x14ac:dyDescent="0.25">
      <c r="B17" s="149" t="s">
        <v>88</v>
      </c>
      <c r="C17" s="359" t="s">
        <v>487</v>
      </c>
      <c r="D17" s="361">
        <f t="shared" si="11"/>
        <v>21304260.48</v>
      </c>
      <c r="E17" s="361">
        <f t="shared" si="2"/>
        <v>0</v>
      </c>
      <c r="F17" s="361">
        <f t="shared" si="3"/>
        <v>0</v>
      </c>
      <c r="G17" s="361">
        <f t="shared" si="4"/>
        <v>0</v>
      </c>
      <c r="H17" s="361">
        <f t="shared" si="5"/>
        <v>0</v>
      </c>
      <c r="I17" s="361">
        <f t="shared" si="6"/>
        <v>7989097.6799999997</v>
      </c>
      <c r="J17" s="361">
        <f t="shared" si="7"/>
        <v>7101420.1600000001</v>
      </c>
      <c r="K17" s="361">
        <f>SUM(AC36:AF36)</f>
        <v>6213742.6399999997</v>
      </c>
      <c r="L17" s="361">
        <f t="shared" si="8"/>
        <v>0</v>
      </c>
      <c r="M17" s="361">
        <f t="shared" si="9"/>
        <v>0</v>
      </c>
      <c r="N17" s="361">
        <f t="shared" si="10"/>
        <v>0</v>
      </c>
      <c r="O17" s="361">
        <f>SUM(AS36:AV36)</f>
        <v>0</v>
      </c>
      <c r="P17" s="361">
        <f>SUM(AW36:AZ36)</f>
        <v>0</v>
      </c>
      <c r="Q17" s="361">
        <f>SUM(BA36:BD36)</f>
        <v>0</v>
      </c>
      <c r="R17" s="361">
        <f>SUM(BE36:BH36)</f>
        <v>0</v>
      </c>
    </row>
    <row r="18" spans="2:60" s="151" customFormat="1" ht="15" hidden="1" x14ac:dyDescent="0.25">
      <c r="B18" s="149"/>
      <c r="C18" s="359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</row>
    <row r="19" spans="2:60" s="151" customFormat="1" ht="90" x14ac:dyDescent="0.25">
      <c r="B19" s="149" t="s">
        <v>89</v>
      </c>
      <c r="C19" s="359" t="s">
        <v>485</v>
      </c>
      <c r="D19" s="361">
        <f t="shared" si="11"/>
        <v>751660</v>
      </c>
      <c r="E19" s="361">
        <f>SUM(E39:H39)</f>
        <v>751660</v>
      </c>
      <c r="F19" s="361">
        <f t="shared" ref="F19:F21" si="12">SUM(I39:L39)</f>
        <v>0</v>
      </c>
      <c r="G19" s="361">
        <f t="shared" ref="G19:G21" si="13">SUM(M39:P39)</f>
        <v>0</v>
      </c>
      <c r="H19" s="361">
        <f t="shared" ref="H19:H21" si="14">SUM(Q39:T39)</f>
        <v>0</v>
      </c>
      <c r="I19" s="361">
        <f t="shared" ref="I19:I21" si="15">SUM(U39:X39)</f>
        <v>0</v>
      </c>
      <c r="J19" s="361">
        <f t="shared" ref="J19:J21" si="16">SUM(Y39:AB39)</f>
        <v>0</v>
      </c>
      <c r="K19" s="361">
        <f t="shared" ref="K19:K21" si="17">SUM(AC39:AF39)</f>
        <v>0</v>
      </c>
      <c r="L19" s="361">
        <f t="shared" ref="L19:L21" si="18">SUM(AG39:AJ39)</f>
        <v>0</v>
      </c>
      <c r="M19" s="361">
        <f t="shared" ref="M19:M21" si="19">SUM(AK39:AN39)</f>
        <v>0</v>
      </c>
      <c r="N19" s="361">
        <f t="shared" ref="N19:N21" si="20">SUM(AO39:AR39)</f>
        <v>0</v>
      </c>
      <c r="O19" s="361">
        <f t="shared" ref="O19:O21" si="21">SUM(AS39:AV39)</f>
        <v>0</v>
      </c>
      <c r="P19" s="361">
        <f t="shared" ref="P19:P21" si="22">SUM(AW39:AZ39)</f>
        <v>0</v>
      </c>
      <c r="Q19" s="361">
        <f t="shared" ref="Q19:Q21" si="23">SUM(BA39:BD39)</f>
        <v>0</v>
      </c>
      <c r="R19" s="361">
        <f t="shared" ref="R19:R21" si="24">SUM(BE39:BH39)</f>
        <v>0</v>
      </c>
    </row>
    <row r="20" spans="2:60" s="151" customFormat="1" ht="150" x14ac:dyDescent="0.25">
      <c r="B20" s="149" t="s">
        <v>90</v>
      </c>
      <c r="C20" s="359" t="s">
        <v>484</v>
      </c>
      <c r="D20" s="361">
        <f t="shared" si="11"/>
        <v>693840</v>
      </c>
      <c r="E20" s="361">
        <f t="shared" ref="E20:E21" si="25">SUM(E40:H40)</f>
        <v>693840</v>
      </c>
      <c r="F20" s="361">
        <f t="shared" si="12"/>
        <v>0</v>
      </c>
      <c r="G20" s="361">
        <f t="shared" si="13"/>
        <v>0</v>
      </c>
      <c r="H20" s="361">
        <f t="shared" si="14"/>
        <v>0</v>
      </c>
      <c r="I20" s="361">
        <f t="shared" si="15"/>
        <v>0</v>
      </c>
      <c r="J20" s="361">
        <f t="shared" si="16"/>
        <v>0</v>
      </c>
      <c r="K20" s="361">
        <f t="shared" si="17"/>
        <v>0</v>
      </c>
      <c r="L20" s="361">
        <f t="shared" si="18"/>
        <v>0</v>
      </c>
      <c r="M20" s="361">
        <f t="shared" si="19"/>
        <v>0</v>
      </c>
      <c r="N20" s="361">
        <f t="shared" si="20"/>
        <v>0</v>
      </c>
      <c r="O20" s="361">
        <f t="shared" si="21"/>
        <v>0</v>
      </c>
      <c r="P20" s="361">
        <f t="shared" si="22"/>
        <v>0</v>
      </c>
      <c r="Q20" s="361">
        <f t="shared" si="23"/>
        <v>0</v>
      </c>
      <c r="R20" s="361">
        <f t="shared" si="24"/>
        <v>0</v>
      </c>
    </row>
    <row r="21" spans="2:60" s="86" customFormat="1" ht="15" x14ac:dyDescent="0.25">
      <c r="B21" s="149" t="s">
        <v>91</v>
      </c>
      <c r="C21" s="150" t="s">
        <v>489</v>
      </c>
      <c r="D21" s="154">
        <f t="shared" si="11"/>
        <v>34692</v>
      </c>
      <c r="E21" s="155">
        <f t="shared" si="25"/>
        <v>34692</v>
      </c>
      <c r="F21" s="155">
        <f t="shared" si="12"/>
        <v>0</v>
      </c>
      <c r="G21" s="155">
        <f t="shared" si="13"/>
        <v>0</v>
      </c>
      <c r="H21" s="155">
        <f t="shared" si="14"/>
        <v>0</v>
      </c>
      <c r="I21" s="155">
        <f t="shared" si="15"/>
        <v>0</v>
      </c>
      <c r="J21" s="155">
        <f t="shared" si="16"/>
        <v>0</v>
      </c>
      <c r="K21" s="155">
        <f t="shared" si="17"/>
        <v>0</v>
      </c>
      <c r="L21" s="155">
        <f t="shared" si="18"/>
        <v>0</v>
      </c>
      <c r="M21" s="155">
        <f t="shared" si="19"/>
        <v>0</v>
      </c>
      <c r="N21" s="155">
        <f t="shared" si="20"/>
        <v>0</v>
      </c>
      <c r="O21" s="155">
        <f t="shared" si="21"/>
        <v>0</v>
      </c>
      <c r="P21" s="155">
        <f t="shared" si="22"/>
        <v>0</v>
      </c>
      <c r="Q21" s="155">
        <f t="shared" si="23"/>
        <v>0</v>
      </c>
      <c r="R21" s="155">
        <f t="shared" si="24"/>
        <v>0</v>
      </c>
    </row>
    <row r="22" spans="2:60" s="6" customFormat="1" ht="19.5" x14ac:dyDescent="0.55000000000000004">
      <c r="C22" s="5" t="s">
        <v>56</v>
      </c>
      <c r="D22" s="107">
        <f>SUM(D11,D17:D21)</f>
        <v>92864303.679999992</v>
      </c>
      <c r="E22" s="107">
        <f>SUM(E11,E17,E19,E20:E21)</f>
        <v>71560043.199999988</v>
      </c>
      <c r="F22" s="107">
        <f t="shared" ref="F22:R22" si="26">SUM(F11,F17,F19,F20:F21)</f>
        <v>0</v>
      </c>
      <c r="G22" s="107">
        <f t="shared" si="26"/>
        <v>0</v>
      </c>
      <c r="H22" s="107">
        <f t="shared" si="26"/>
        <v>0</v>
      </c>
      <c r="I22" s="107">
        <f t="shared" si="26"/>
        <v>7989097.6799999997</v>
      </c>
      <c r="J22" s="107">
        <f t="shared" si="26"/>
        <v>7101420.1600000001</v>
      </c>
      <c r="K22" s="107">
        <f t="shared" si="26"/>
        <v>6213742.6399999997</v>
      </c>
      <c r="L22" s="107">
        <f t="shared" si="26"/>
        <v>0</v>
      </c>
      <c r="M22" s="107">
        <f t="shared" si="26"/>
        <v>0</v>
      </c>
      <c r="N22" s="107">
        <f t="shared" si="26"/>
        <v>0</v>
      </c>
      <c r="O22" s="107">
        <f t="shared" si="26"/>
        <v>0</v>
      </c>
      <c r="P22" s="107">
        <f t="shared" si="26"/>
        <v>0</v>
      </c>
      <c r="Q22" s="107">
        <f t="shared" si="26"/>
        <v>0</v>
      </c>
      <c r="R22" s="107">
        <f t="shared" si="26"/>
        <v>0</v>
      </c>
    </row>
    <row r="23" spans="2:60" s="6" customFormat="1" ht="14.25" x14ac:dyDescent="0.2">
      <c r="D23" s="145"/>
      <c r="E23" s="279"/>
    </row>
    <row r="24" spans="2:60" s="6" customFormat="1" ht="15" x14ac:dyDescent="0.25">
      <c r="B24" s="5" t="s">
        <v>519</v>
      </c>
      <c r="D24" s="279"/>
      <c r="E24" s="146"/>
    </row>
    <row r="25" spans="2:60" s="6" customFormat="1" ht="14.25" x14ac:dyDescent="0.2"/>
    <row r="26" spans="2:60" s="6" customFormat="1" ht="15" x14ac:dyDescent="0.2">
      <c r="B26" s="454" t="s">
        <v>11</v>
      </c>
      <c r="C26" s="454" t="s">
        <v>93</v>
      </c>
      <c r="D26" s="457" t="s">
        <v>83</v>
      </c>
      <c r="E26" s="452" t="s">
        <v>31</v>
      </c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3"/>
      <c r="AR26" s="453"/>
      <c r="AS26" s="453"/>
      <c r="AT26" s="453"/>
      <c r="AU26" s="453"/>
      <c r="AV26" s="453"/>
      <c r="AW26" s="453"/>
      <c r="AX26" s="453"/>
      <c r="AY26" s="453"/>
      <c r="AZ26" s="453"/>
      <c r="BA26" s="453"/>
      <c r="BB26" s="453"/>
      <c r="BC26" s="453"/>
      <c r="BD26" s="453"/>
      <c r="BE26" s="453"/>
      <c r="BF26" s="453"/>
      <c r="BG26" s="453"/>
      <c r="BH26" s="458"/>
    </row>
    <row r="27" spans="2:60" s="6" customFormat="1" ht="15" x14ac:dyDescent="0.2">
      <c r="B27" s="455"/>
      <c r="C27" s="455"/>
      <c r="D27" s="457"/>
      <c r="E27" s="459">
        <f>'11_Ост_П_ППР'!E170:H170</f>
        <v>2018</v>
      </c>
      <c r="F27" s="460"/>
      <c r="G27" s="460"/>
      <c r="H27" s="461"/>
      <c r="I27" s="459">
        <f>'11_Ост_П_ППР'!I170:L170</f>
        <v>2019</v>
      </c>
      <c r="J27" s="460"/>
      <c r="K27" s="460"/>
      <c r="L27" s="461"/>
      <c r="M27" s="459">
        <f>'11_Ост_П_ППР'!M170:P170</f>
        <v>2020</v>
      </c>
      <c r="N27" s="460"/>
      <c r="O27" s="460"/>
      <c r="P27" s="461"/>
      <c r="Q27" s="459">
        <f>'11_Ост_П_ППР'!Q170:T170</f>
        <v>2021</v>
      </c>
      <c r="R27" s="460"/>
      <c r="S27" s="460"/>
      <c r="T27" s="461"/>
      <c r="U27" s="459">
        <f>'11_Ост_П_ППР'!U170:X170</f>
        <v>2022</v>
      </c>
      <c r="V27" s="460"/>
      <c r="W27" s="460"/>
      <c r="X27" s="461"/>
      <c r="Y27" s="459">
        <f>'11_Ост_П_ППР'!Y170:AB170</f>
        <v>2023</v>
      </c>
      <c r="Z27" s="460"/>
      <c r="AA27" s="460"/>
      <c r="AB27" s="461"/>
      <c r="AC27" s="459">
        <f>'11_Ост_П_ППР'!AC170:AF170</f>
        <v>2024</v>
      </c>
      <c r="AD27" s="460"/>
      <c r="AE27" s="460"/>
      <c r="AF27" s="461"/>
      <c r="AG27" s="459">
        <f>'11_Ост_П_ППР'!AG170:AJ170</f>
        <v>2025</v>
      </c>
      <c r="AH27" s="460"/>
      <c r="AI27" s="460"/>
      <c r="AJ27" s="461"/>
      <c r="AK27" s="459">
        <f>'11_Ост_П_ППР'!AK170:AN170</f>
        <v>2026</v>
      </c>
      <c r="AL27" s="460"/>
      <c r="AM27" s="460"/>
      <c r="AN27" s="461"/>
      <c r="AO27" s="459">
        <f>'11_Ост_П_ППР'!AO170:AR170</f>
        <v>2027</v>
      </c>
      <c r="AP27" s="460"/>
      <c r="AQ27" s="460"/>
      <c r="AR27" s="461"/>
      <c r="AS27" s="459">
        <f>'11_Ост_П_ППР'!AS170:AV170</f>
        <v>2028</v>
      </c>
      <c r="AT27" s="460"/>
      <c r="AU27" s="460"/>
      <c r="AV27" s="461"/>
      <c r="AW27" s="459" t="str">
        <f>'11_Ост_П_ППР'!AW170:AZ170</f>
        <v>-</v>
      </c>
      <c r="AX27" s="460"/>
      <c r="AY27" s="460"/>
      <c r="AZ27" s="461"/>
      <c r="BA27" s="459" t="str">
        <f>'11_Ост_П_ППР'!BA170:BD170</f>
        <v>-</v>
      </c>
      <c r="BB27" s="460"/>
      <c r="BC27" s="460"/>
      <c r="BD27" s="461"/>
      <c r="BE27" s="459" t="str">
        <f>'11_Ост_П_ППР'!BE170:BH170</f>
        <v>-</v>
      </c>
      <c r="BF27" s="460"/>
      <c r="BG27" s="460"/>
      <c r="BH27" s="461"/>
    </row>
    <row r="28" spans="2:60" s="6" customFormat="1" ht="15" x14ac:dyDescent="0.2">
      <c r="B28" s="455"/>
      <c r="C28" s="455"/>
      <c r="D28" s="457"/>
      <c r="E28" s="137" t="s">
        <v>32</v>
      </c>
      <c r="F28" s="137" t="s">
        <v>33</v>
      </c>
      <c r="G28" s="137" t="s">
        <v>34</v>
      </c>
      <c r="H28" s="137" t="s">
        <v>35</v>
      </c>
      <c r="I28" s="137" t="s">
        <v>32</v>
      </c>
      <c r="J28" s="137" t="s">
        <v>33</v>
      </c>
      <c r="K28" s="137" t="s">
        <v>34</v>
      </c>
      <c r="L28" s="137" t="s">
        <v>35</v>
      </c>
      <c r="M28" s="137" t="s">
        <v>32</v>
      </c>
      <c r="N28" s="137" t="s">
        <v>33</v>
      </c>
      <c r="O28" s="137" t="s">
        <v>34</v>
      </c>
      <c r="P28" s="137" t="s">
        <v>35</v>
      </c>
      <c r="Q28" s="137" t="s">
        <v>32</v>
      </c>
      <c r="R28" s="137" t="s">
        <v>33</v>
      </c>
      <c r="S28" s="137" t="s">
        <v>34</v>
      </c>
      <c r="T28" s="137" t="s">
        <v>35</v>
      </c>
      <c r="U28" s="137" t="s">
        <v>32</v>
      </c>
      <c r="V28" s="137" t="s">
        <v>33</v>
      </c>
      <c r="W28" s="137" t="s">
        <v>34</v>
      </c>
      <c r="X28" s="137" t="s">
        <v>35</v>
      </c>
      <c r="Y28" s="137" t="s">
        <v>32</v>
      </c>
      <c r="Z28" s="137" t="s">
        <v>33</v>
      </c>
      <c r="AA28" s="137" t="s">
        <v>34</v>
      </c>
      <c r="AB28" s="137" t="s">
        <v>35</v>
      </c>
      <c r="AC28" s="137" t="s">
        <v>32</v>
      </c>
      <c r="AD28" s="137" t="s">
        <v>33</v>
      </c>
      <c r="AE28" s="137" t="s">
        <v>34</v>
      </c>
      <c r="AF28" s="137" t="s">
        <v>35</v>
      </c>
      <c r="AG28" s="137" t="s">
        <v>32</v>
      </c>
      <c r="AH28" s="137" t="s">
        <v>33</v>
      </c>
      <c r="AI28" s="137" t="s">
        <v>34</v>
      </c>
      <c r="AJ28" s="137" t="s">
        <v>35</v>
      </c>
      <c r="AK28" s="137" t="s">
        <v>32</v>
      </c>
      <c r="AL28" s="137" t="s">
        <v>33</v>
      </c>
      <c r="AM28" s="137" t="s">
        <v>34</v>
      </c>
      <c r="AN28" s="137" t="s">
        <v>35</v>
      </c>
      <c r="AO28" s="137" t="s">
        <v>32</v>
      </c>
      <c r="AP28" s="137" t="s">
        <v>33</v>
      </c>
      <c r="AQ28" s="137" t="s">
        <v>34</v>
      </c>
      <c r="AR28" s="137" t="s">
        <v>35</v>
      </c>
      <c r="AS28" s="137" t="s">
        <v>32</v>
      </c>
      <c r="AT28" s="137" t="s">
        <v>33</v>
      </c>
      <c r="AU28" s="137" t="s">
        <v>34</v>
      </c>
      <c r="AV28" s="137" t="s">
        <v>35</v>
      </c>
      <c r="AW28" s="137" t="s">
        <v>32</v>
      </c>
      <c r="AX28" s="137" t="s">
        <v>33</v>
      </c>
      <c r="AY28" s="137" t="s">
        <v>34</v>
      </c>
      <c r="AZ28" s="137" t="s">
        <v>35</v>
      </c>
      <c r="BA28" s="137" t="s">
        <v>32</v>
      </c>
      <c r="BB28" s="137" t="s">
        <v>33</v>
      </c>
      <c r="BC28" s="137" t="s">
        <v>34</v>
      </c>
      <c r="BD28" s="137" t="s">
        <v>35</v>
      </c>
      <c r="BE28" s="137" t="s">
        <v>32</v>
      </c>
      <c r="BF28" s="137" t="s">
        <v>33</v>
      </c>
      <c r="BG28" s="137" t="s">
        <v>34</v>
      </c>
      <c r="BH28" s="137" t="s">
        <v>35</v>
      </c>
    </row>
    <row r="29" spans="2:60" s="6" customFormat="1" ht="30" x14ac:dyDescent="0.2">
      <c r="B29" s="456"/>
      <c r="C29" s="456"/>
      <c r="D29" s="137" t="s">
        <v>492</v>
      </c>
      <c r="E29" s="137" t="s">
        <v>61</v>
      </c>
      <c r="F29" s="137" t="s">
        <v>61</v>
      </c>
      <c r="G29" s="137" t="s">
        <v>61</v>
      </c>
      <c r="H29" s="137" t="s">
        <v>61</v>
      </c>
      <c r="I29" s="137" t="s">
        <v>61</v>
      </c>
      <c r="J29" s="137" t="s">
        <v>61</v>
      </c>
      <c r="K29" s="137" t="s">
        <v>61</v>
      </c>
      <c r="L29" s="137" t="s">
        <v>61</v>
      </c>
      <c r="M29" s="137" t="s">
        <v>61</v>
      </c>
      <c r="N29" s="137" t="s">
        <v>61</v>
      </c>
      <c r="O29" s="137" t="s">
        <v>61</v>
      </c>
      <c r="P29" s="137" t="s">
        <v>61</v>
      </c>
      <c r="Q29" s="137" t="s">
        <v>61</v>
      </c>
      <c r="R29" s="137" t="s">
        <v>61</v>
      </c>
      <c r="S29" s="137" t="s">
        <v>61</v>
      </c>
      <c r="T29" s="137" t="s">
        <v>61</v>
      </c>
      <c r="U29" s="137" t="s">
        <v>61</v>
      </c>
      <c r="V29" s="137" t="s">
        <v>61</v>
      </c>
      <c r="W29" s="137" t="s">
        <v>61</v>
      </c>
      <c r="X29" s="137" t="s">
        <v>61</v>
      </c>
      <c r="Y29" s="137" t="s">
        <v>61</v>
      </c>
      <c r="Z29" s="137" t="s">
        <v>61</v>
      </c>
      <c r="AA29" s="137" t="s">
        <v>61</v>
      </c>
      <c r="AB29" s="137" t="s">
        <v>61</v>
      </c>
      <c r="AC29" s="137" t="s">
        <v>61</v>
      </c>
      <c r="AD29" s="137" t="s">
        <v>61</v>
      </c>
      <c r="AE29" s="137" t="s">
        <v>61</v>
      </c>
      <c r="AF29" s="137" t="s">
        <v>61</v>
      </c>
      <c r="AG29" s="137" t="s">
        <v>61</v>
      </c>
      <c r="AH29" s="137" t="s">
        <v>61</v>
      </c>
      <c r="AI29" s="137" t="s">
        <v>61</v>
      </c>
      <c r="AJ29" s="137" t="s">
        <v>61</v>
      </c>
      <c r="AK29" s="137" t="s">
        <v>61</v>
      </c>
      <c r="AL29" s="137" t="s">
        <v>61</v>
      </c>
      <c r="AM29" s="137" t="s">
        <v>61</v>
      </c>
      <c r="AN29" s="137" t="s">
        <v>61</v>
      </c>
      <c r="AO29" s="137" t="s">
        <v>61</v>
      </c>
      <c r="AP29" s="137" t="s">
        <v>61</v>
      </c>
      <c r="AQ29" s="137" t="s">
        <v>61</v>
      </c>
      <c r="AR29" s="137" t="s">
        <v>61</v>
      </c>
      <c r="AS29" s="137" t="s">
        <v>61</v>
      </c>
      <c r="AT29" s="137" t="s">
        <v>61</v>
      </c>
      <c r="AU29" s="137" t="s">
        <v>61</v>
      </c>
      <c r="AV29" s="137" t="s">
        <v>61</v>
      </c>
      <c r="AW29" s="137" t="s">
        <v>61</v>
      </c>
      <c r="AX29" s="137" t="s">
        <v>61</v>
      </c>
      <c r="AY29" s="137" t="s">
        <v>61</v>
      </c>
      <c r="AZ29" s="137" t="s">
        <v>61</v>
      </c>
      <c r="BA29" s="137" t="s">
        <v>61</v>
      </c>
      <c r="BB29" s="137" t="s">
        <v>61</v>
      </c>
      <c r="BC29" s="137" t="s">
        <v>61</v>
      </c>
      <c r="BD29" s="137" t="s">
        <v>61</v>
      </c>
      <c r="BE29" s="137" t="s">
        <v>61</v>
      </c>
      <c r="BF29" s="137" t="s">
        <v>61</v>
      </c>
      <c r="BG29" s="137" t="s">
        <v>61</v>
      </c>
      <c r="BH29" s="137" t="s">
        <v>61</v>
      </c>
    </row>
    <row r="30" spans="2:60" s="386" customFormat="1" ht="15" x14ac:dyDescent="0.25">
      <c r="B30" s="89" t="s">
        <v>87</v>
      </c>
      <c r="C30" s="358" t="s">
        <v>444</v>
      </c>
      <c r="D30" s="360">
        <f>SUM(E30:BH30)</f>
        <v>70079851.199999988</v>
      </c>
      <c r="E30" s="360">
        <f>SUM(E31:E34)</f>
        <v>0</v>
      </c>
      <c r="F30" s="360">
        <f>SUM(F31:F34)</f>
        <v>840000</v>
      </c>
      <c r="G30" s="360">
        <f t="shared" ref="G30:AV30" si="27">SUM(G31:G34)</f>
        <v>29199938</v>
      </c>
      <c r="H30" s="360">
        <f t="shared" si="27"/>
        <v>40039913.199999996</v>
      </c>
      <c r="I30" s="360">
        <f t="shared" si="27"/>
        <v>0</v>
      </c>
      <c r="J30" s="360">
        <f t="shared" si="27"/>
        <v>0</v>
      </c>
      <c r="K30" s="360">
        <f t="shared" si="27"/>
        <v>0</v>
      </c>
      <c r="L30" s="360">
        <f t="shared" si="27"/>
        <v>0</v>
      </c>
      <c r="M30" s="360">
        <f t="shared" si="27"/>
        <v>0</v>
      </c>
      <c r="N30" s="360">
        <f t="shared" si="27"/>
        <v>0</v>
      </c>
      <c r="O30" s="360">
        <f t="shared" si="27"/>
        <v>0</v>
      </c>
      <c r="P30" s="360">
        <f t="shared" si="27"/>
        <v>0</v>
      </c>
      <c r="Q30" s="360">
        <f t="shared" si="27"/>
        <v>0</v>
      </c>
      <c r="R30" s="360">
        <f t="shared" si="27"/>
        <v>0</v>
      </c>
      <c r="S30" s="360">
        <f t="shared" si="27"/>
        <v>0</v>
      </c>
      <c r="T30" s="360">
        <f t="shared" si="27"/>
        <v>0</v>
      </c>
      <c r="U30" s="360">
        <f t="shared" si="27"/>
        <v>0</v>
      </c>
      <c r="V30" s="360">
        <f t="shared" si="27"/>
        <v>0</v>
      </c>
      <c r="W30" s="360">
        <f t="shared" si="27"/>
        <v>0</v>
      </c>
      <c r="X30" s="360">
        <f t="shared" si="27"/>
        <v>0</v>
      </c>
      <c r="Y30" s="360">
        <f t="shared" si="27"/>
        <v>0</v>
      </c>
      <c r="Z30" s="360">
        <f t="shared" si="27"/>
        <v>0</v>
      </c>
      <c r="AA30" s="360">
        <f t="shared" si="27"/>
        <v>0</v>
      </c>
      <c r="AB30" s="360">
        <f t="shared" si="27"/>
        <v>0</v>
      </c>
      <c r="AC30" s="360">
        <f t="shared" si="27"/>
        <v>0</v>
      </c>
      <c r="AD30" s="360">
        <f t="shared" si="27"/>
        <v>0</v>
      </c>
      <c r="AE30" s="360">
        <f t="shared" si="27"/>
        <v>0</v>
      </c>
      <c r="AF30" s="360">
        <f t="shared" si="27"/>
        <v>0</v>
      </c>
      <c r="AG30" s="360">
        <f t="shared" si="27"/>
        <v>0</v>
      </c>
      <c r="AH30" s="360">
        <f t="shared" si="27"/>
        <v>0</v>
      </c>
      <c r="AI30" s="360">
        <f t="shared" si="27"/>
        <v>0</v>
      </c>
      <c r="AJ30" s="360">
        <f t="shared" si="27"/>
        <v>0</v>
      </c>
      <c r="AK30" s="360">
        <f t="shared" si="27"/>
        <v>0</v>
      </c>
      <c r="AL30" s="360">
        <f t="shared" si="27"/>
        <v>0</v>
      </c>
      <c r="AM30" s="360">
        <f t="shared" si="27"/>
        <v>0</v>
      </c>
      <c r="AN30" s="360">
        <f t="shared" si="27"/>
        <v>0</v>
      </c>
      <c r="AO30" s="360">
        <f t="shared" si="27"/>
        <v>0</v>
      </c>
      <c r="AP30" s="360">
        <f t="shared" si="27"/>
        <v>0</v>
      </c>
      <c r="AQ30" s="360">
        <f t="shared" si="27"/>
        <v>0</v>
      </c>
      <c r="AR30" s="360">
        <f t="shared" si="27"/>
        <v>0</v>
      </c>
      <c r="AS30" s="360">
        <f t="shared" si="27"/>
        <v>0</v>
      </c>
      <c r="AT30" s="360">
        <f t="shared" si="27"/>
        <v>0</v>
      </c>
      <c r="AU30" s="360">
        <f t="shared" si="27"/>
        <v>0</v>
      </c>
      <c r="AV30" s="360">
        <f t="shared" si="27"/>
        <v>0</v>
      </c>
      <c r="AW30" s="360">
        <f t="shared" ref="AW30:BH30" si="28">AW31+AW32</f>
        <v>0</v>
      </c>
      <c r="AX30" s="360">
        <f t="shared" si="28"/>
        <v>0</v>
      </c>
      <c r="AY30" s="360">
        <f t="shared" si="28"/>
        <v>0</v>
      </c>
      <c r="AZ30" s="360">
        <f t="shared" si="28"/>
        <v>0</v>
      </c>
      <c r="BA30" s="360">
        <f t="shared" si="28"/>
        <v>0</v>
      </c>
      <c r="BB30" s="360">
        <f t="shared" si="28"/>
        <v>0</v>
      </c>
      <c r="BC30" s="360">
        <f t="shared" si="28"/>
        <v>0</v>
      </c>
      <c r="BD30" s="360">
        <f t="shared" si="28"/>
        <v>0</v>
      </c>
      <c r="BE30" s="360">
        <f t="shared" si="28"/>
        <v>0</v>
      </c>
      <c r="BF30" s="360">
        <f t="shared" si="28"/>
        <v>0</v>
      </c>
      <c r="BG30" s="360">
        <f t="shared" si="28"/>
        <v>0</v>
      </c>
      <c r="BH30" s="360">
        <f t="shared" si="28"/>
        <v>0</v>
      </c>
    </row>
    <row r="31" spans="2:60" s="372" customFormat="1" ht="28.5" x14ac:dyDescent="0.25">
      <c r="B31" s="93" t="s">
        <v>16</v>
      </c>
      <c r="C31" s="144" t="s">
        <v>479</v>
      </c>
      <c r="D31" s="153">
        <f t="shared" ref="D31:D41" si="29">SUM(E31:BH31)</f>
        <v>53260651.199999996</v>
      </c>
      <c r="E31" s="153">
        <f>'12_Ост_П_Обор_ПИР'!E130</f>
        <v>0</v>
      </c>
      <c r="F31" s="153">
        <f>'12_Ост_П_Обор_ПИР'!F130</f>
        <v>0</v>
      </c>
      <c r="G31" s="153">
        <f>'12_Ост_П_Обор_ПИР'!G130</f>
        <v>22191938</v>
      </c>
      <c r="H31" s="153">
        <f>'12_Ост_П_Обор_ПИР'!H130</f>
        <v>31068713.199999996</v>
      </c>
      <c r="I31" s="153">
        <f>'12_Ост_П_Обор_ПИР'!I129</f>
        <v>0</v>
      </c>
      <c r="J31" s="153">
        <f>'12_Ост_П_Обор_ПИР'!J129</f>
        <v>0</v>
      </c>
      <c r="K31" s="153">
        <f>'12_Ост_П_Обор_ПИР'!K129</f>
        <v>0</v>
      </c>
      <c r="L31" s="153">
        <f>'12_Ост_П_Обор_ПИР'!L129</f>
        <v>0</v>
      </c>
      <c r="M31" s="153">
        <f>'12_Ост_П_Обор_ПИР'!M129</f>
        <v>0</v>
      </c>
      <c r="N31" s="153">
        <f>'12_Ост_П_Обор_ПИР'!N129</f>
        <v>0</v>
      </c>
      <c r="O31" s="153">
        <f>'12_Ост_П_Обор_ПИР'!O129</f>
        <v>0</v>
      </c>
      <c r="P31" s="153">
        <f>'12_Ост_П_Обор_ПИР'!P129</f>
        <v>0</v>
      </c>
      <c r="Q31" s="153">
        <f>'12_Ост_П_Обор_ПИР'!Q129</f>
        <v>0</v>
      </c>
      <c r="R31" s="153">
        <f>'12_Ост_П_Обор_ПИР'!R129</f>
        <v>0</v>
      </c>
      <c r="S31" s="153">
        <f>'12_Ост_П_Обор_ПИР'!S129</f>
        <v>0</v>
      </c>
      <c r="T31" s="153">
        <f>'12_Ост_П_Обор_ПИР'!T129</f>
        <v>0</v>
      </c>
      <c r="U31" s="153">
        <f>'12_Ост_П_Обор_ПИР'!U129</f>
        <v>0</v>
      </c>
      <c r="V31" s="153">
        <f>'12_Ост_П_Обор_ПИР'!V129</f>
        <v>0</v>
      </c>
      <c r="W31" s="153">
        <f>'12_Ост_П_Обор_ПИР'!W129</f>
        <v>0</v>
      </c>
      <c r="X31" s="153">
        <f>'12_Ост_П_Обор_ПИР'!X129</f>
        <v>0</v>
      </c>
      <c r="Y31" s="153">
        <f>'12_Ост_П_Обор_ПИР'!Y129</f>
        <v>0</v>
      </c>
      <c r="Z31" s="153">
        <f>'12_Ост_П_Обор_ПИР'!Z129</f>
        <v>0</v>
      </c>
      <c r="AA31" s="153">
        <f>'12_Ост_П_Обор_ПИР'!AA129</f>
        <v>0</v>
      </c>
      <c r="AB31" s="153">
        <f>'12_Ост_П_Обор_ПИР'!AB129</f>
        <v>0</v>
      </c>
      <c r="AC31" s="153">
        <f>'12_Ост_П_Обор_ПИР'!AC129</f>
        <v>0</v>
      </c>
      <c r="AD31" s="153">
        <f>'12_Ост_П_Обор_ПИР'!AD129</f>
        <v>0</v>
      </c>
      <c r="AE31" s="153">
        <f>'12_Ост_П_Обор_ПИР'!AE129</f>
        <v>0</v>
      </c>
      <c r="AF31" s="153">
        <f>'12_Ост_П_Обор_ПИР'!AF129</f>
        <v>0</v>
      </c>
      <c r="AG31" s="153">
        <f>'12_Ост_П_Обор_ПИР'!AG129</f>
        <v>0</v>
      </c>
      <c r="AH31" s="153">
        <f>'12_Ост_П_Обор_ПИР'!AH129</f>
        <v>0</v>
      </c>
      <c r="AI31" s="153">
        <f>'12_Ост_П_Обор_ПИР'!AI129</f>
        <v>0</v>
      </c>
      <c r="AJ31" s="153">
        <f>'12_Ост_П_Обор_ПИР'!AJ129</f>
        <v>0</v>
      </c>
      <c r="AK31" s="153">
        <f>'12_Ост_П_Обор_ПИР'!AK129</f>
        <v>0</v>
      </c>
      <c r="AL31" s="153">
        <f>'12_Ост_П_Обор_ПИР'!AL129</f>
        <v>0</v>
      </c>
      <c r="AM31" s="153">
        <f>'12_Ост_П_Обор_ПИР'!AM129</f>
        <v>0</v>
      </c>
      <c r="AN31" s="153">
        <f>'12_Ост_П_Обор_ПИР'!AN129</f>
        <v>0</v>
      </c>
      <c r="AO31" s="153">
        <f>'12_Ост_П_Обор_ПИР'!AO129</f>
        <v>0</v>
      </c>
      <c r="AP31" s="153">
        <f>'12_Ост_П_Обор_ПИР'!AP129</f>
        <v>0</v>
      </c>
      <c r="AQ31" s="153">
        <f>'12_Ост_П_Обор_ПИР'!AQ129</f>
        <v>0</v>
      </c>
      <c r="AR31" s="153">
        <f>'12_Ост_П_Обор_ПИР'!AR129</f>
        <v>0</v>
      </c>
      <c r="AS31" s="153">
        <f>'12_Ост_П_Обор_ПИР'!AS129</f>
        <v>0</v>
      </c>
      <c r="AT31" s="153">
        <f>'12_Ост_П_Обор_ПИР'!AT129</f>
        <v>0</v>
      </c>
      <c r="AU31" s="153">
        <f>'12_Ост_П_Обор_ПИР'!AU129</f>
        <v>0</v>
      </c>
      <c r="AV31" s="153">
        <f>'12_Ост_П_Обор_ПИР'!AV129</f>
        <v>0</v>
      </c>
      <c r="AW31" s="153">
        <f>'12_Ост_П_Обор_ПИР'!AW129</f>
        <v>0</v>
      </c>
      <c r="AX31" s="153">
        <f>'12_Ост_П_Обор_ПИР'!AX129</f>
        <v>0</v>
      </c>
      <c r="AY31" s="153">
        <f>'12_Ост_П_Обор_ПИР'!AY129</f>
        <v>0</v>
      </c>
      <c r="AZ31" s="153">
        <f>'12_Ост_П_Обор_ПИР'!AZ129</f>
        <v>0</v>
      </c>
      <c r="BA31" s="153">
        <f>'12_Ост_П_Обор_ПИР'!BA129</f>
        <v>0</v>
      </c>
      <c r="BB31" s="153">
        <f>'12_Ост_П_Обор_ПИР'!BB129</f>
        <v>0</v>
      </c>
      <c r="BC31" s="153">
        <f>'12_Ост_П_Обор_ПИР'!BC129</f>
        <v>0</v>
      </c>
      <c r="BD31" s="153">
        <f>'12_Ост_П_Обор_ПИР'!BD129</f>
        <v>0</v>
      </c>
      <c r="BE31" s="153">
        <f>'12_Ост_П_Обор_ПИР'!BE129</f>
        <v>0</v>
      </c>
      <c r="BF31" s="153">
        <f>'12_Ост_П_Обор_ПИР'!BF129</f>
        <v>0</v>
      </c>
      <c r="BG31" s="153">
        <f>'12_Ост_П_Обор_ПИР'!BG129</f>
        <v>0</v>
      </c>
      <c r="BH31" s="153">
        <f>'12_Ост_П_Обор_ПИР'!BH129</f>
        <v>0</v>
      </c>
    </row>
    <row r="32" spans="2:60" s="373" customFormat="1" ht="14.25" x14ac:dyDescent="0.25">
      <c r="B32" s="204" t="s">
        <v>24</v>
      </c>
      <c r="C32" s="212" t="s">
        <v>480</v>
      </c>
      <c r="D32" s="213">
        <f>SUM(E32:BH32)</f>
        <v>2688000</v>
      </c>
      <c r="E32" s="213">
        <f>'12_Ост_П_Обор_ПИР'!E136</f>
        <v>0</v>
      </c>
      <c r="F32" s="213">
        <f>'12_Ост_П_Обор_ПИР'!F136</f>
        <v>840000</v>
      </c>
      <c r="G32" s="213">
        <f>'12_Ост_П_Обор_ПИР'!G136</f>
        <v>1120000</v>
      </c>
      <c r="H32" s="213">
        <f>'12_Ост_П_Обор_ПИР'!H136</f>
        <v>728000</v>
      </c>
      <c r="I32" s="213">
        <f>'12_Ост_П_Обор_ПИР'!I136</f>
        <v>0</v>
      </c>
      <c r="J32" s="213">
        <f>'12_Ост_П_Обор_ПИР'!J136</f>
        <v>0</v>
      </c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2:60" s="373" customFormat="1" ht="14.25" x14ac:dyDescent="0.25">
      <c r="B33" s="204" t="s">
        <v>25</v>
      </c>
      <c r="C33" s="371" t="s">
        <v>354</v>
      </c>
      <c r="D33" s="213">
        <f>SUM(E33:BH33)</f>
        <v>14131200</v>
      </c>
      <c r="E33" s="213">
        <f>'13_Ост_П_СМР_ПНР'!E38</f>
        <v>0</v>
      </c>
      <c r="F33" s="213">
        <f>'13_Ост_П_СМР_ПНР'!F38</f>
        <v>0</v>
      </c>
      <c r="G33" s="213">
        <f>'13_Ост_П_СМР_ПНР'!G38</f>
        <v>5888000</v>
      </c>
      <c r="H33" s="213">
        <f>'13_Ост_П_СМР_ПНР'!H38</f>
        <v>8243200</v>
      </c>
      <c r="I33" s="213">
        <f>'13_Ост_П_СМР_ПНР'!I38</f>
        <v>0</v>
      </c>
      <c r="J33" s="213">
        <f>'13_Ост_П_СМР_ПНР'!J38</f>
        <v>0</v>
      </c>
      <c r="K33" s="213">
        <f>'13_Ост_П_СМР_ПНР'!K38</f>
        <v>0</v>
      </c>
      <c r="L33" s="213">
        <f>'13_Ост_П_СМР_ПНР'!L38</f>
        <v>0</v>
      </c>
      <c r="M33" s="213">
        <f>'13_Ост_П_СМР_ПНР'!M38</f>
        <v>0</v>
      </c>
      <c r="N33" s="213">
        <f>'13_Ост_П_СМР_ПНР'!N38</f>
        <v>0</v>
      </c>
      <c r="O33" s="213">
        <f>'13_Ост_П_СМР_ПНР'!O38</f>
        <v>0</v>
      </c>
      <c r="P33" s="213">
        <f>'13_Ост_П_СМР_ПНР'!P38</f>
        <v>0</v>
      </c>
      <c r="Q33" s="213">
        <f>'13_Ост_П_СМР_ПНР'!Q38</f>
        <v>0</v>
      </c>
      <c r="R33" s="213">
        <f>'13_Ост_П_СМР_ПНР'!R38</f>
        <v>0</v>
      </c>
      <c r="S33" s="213">
        <f>'13_Ост_П_СМР_ПНР'!S38</f>
        <v>0</v>
      </c>
      <c r="T33" s="213">
        <f>'13_Ост_П_СМР_ПНР'!T38</f>
        <v>0</v>
      </c>
      <c r="U33" s="213">
        <f>'13_Ост_П_СМР_ПНР'!U38</f>
        <v>0</v>
      </c>
      <c r="V33" s="213">
        <f>'13_Ост_П_СМР_ПНР'!V38</f>
        <v>0</v>
      </c>
      <c r="W33" s="213">
        <f>'13_Ост_П_СМР_ПНР'!W38</f>
        <v>0</v>
      </c>
      <c r="X33" s="213">
        <f>'13_Ост_П_СМР_ПНР'!X38</f>
        <v>0</v>
      </c>
      <c r="Y33" s="213">
        <f>'13_Ост_П_СМР_ПНР'!Y38</f>
        <v>0</v>
      </c>
      <c r="Z33" s="213">
        <f>'13_Ост_П_СМР_ПНР'!Z38</f>
        <v>0</v>
      </c>
      <c r="AA33" s="213">
        <f>'13_Ост_П_СМР_ПНР'!AA38</f>
        <v>0</v>
      </c>
      <c r="AB33" s="213">
        <f>'13_Ост_П_СМР_ПНР'!AB38</f>
        <v>0</v>
      </c>
      <c r="AG33" s="213">
        <f>'13_Ост_П_СМР_ПНР'!AG38</f>
        <v>0</v>
      </c>
      <c r="AH33" s="213">
        <f>'13_Ост_П_СМР_ПНР'!AH38</f>
        <v>0</v>
      </c>
      <c r="AI33" s="213">
        <f>'13_Ост_П_СМР_ПНР'!AI38</f>
        <v>0</v>
      </c>
      <c r="AJ33" s="213">
        <f>'13_Ост_П_СМР_ПНР'!AJ38</f>
        <v>0</v>
      </c>
      <c r="AK33" s="213">
        <f>'13_Ост_П_СМР_ПНР'!AK38</f>
        <v>0</v>
      </c>
      <c r="AL33" s="213">
        <f>'13_Ост_П_СМР_ПНР'!AL38</f>
        <v>0</v>
      </c>
      <c r="AM33" s="213">
        <f>'13_Ост_П_СМР_ПНР'!AM38</f>
        <v>0</v>
      </c>
      <c r="AN33" s="213">
        <f>'13_Ост_П_СМР_ПНР'!AN38</f>
        <v>0</v>
      </c>
      <c r="AO33" s="213">
        <f>'13_Ост_П_СМР_ПНР'!AO38</f>
        <v>0</v>
      </c>
      <c r="AP33" s="213">
        <f>'13_Ост_П_СМР_ПНР'!AP38</f>
        <v>0</v>
      </c>
      <c r="AQ33" s="213">
        <f>'13_Ост_П_СМР_ПНР'!AQ38</f>
        <v>0</v>
      </c>
      <c r="AR33" s="213">
        <f>'13_Ост_П_СМР_ПНР'!AR38</f>
        <v>0</v>
      </c>
      <c r="AS33" s="213">
        <f>'13_Ост_П_СМР_ПНР'!AS38</f>
        <v>0</v>
      </c>
      <c r="AT33" s="213">
        <f>'13_Ост_П_СМР_ПНР'!AT38</f>
        <v>0</v>
      </c>
      <c r="AU33" s="213">
        <f>'13_Ост_П_СМР_ПНР'!AU38</f>
        <v>0</v>
      </c>
      <c r="AV33" s="213">
        <f>'13_Ост_П_СМР_ПНР'!AV38</f>
        <v>0</v>
      </c>
      <c r="AW33" s="213">
        <f>'13_Ост_П_СМР_ПНР'!AW38</f>
        <v>0</v>
      </c>
      <c r="AX33" s="213">
        <f>'13_Ост_П_СМР_ПНР'!AX38</f>
        <v>0</v>
      </c>
      <c r="AY33" s="213">
        <f>'13_Ост_П_СМР_ПНР'!AY38</f>
        <v>0</v>
      </c>
      <c r="AZ33" s="213">
        <f>'13_Ост_П_СМР_ПНР'!AZ38</f>
        <v>0</v>
      </c>
      <c r="BA33" s="213">
        <f>'13_Ост_П_СМР_ПНР'!BA38</f>
        <v>0</v>
      </c>
      <c r="BB33" s="213">
        <f>'13_Ост_П_СМР_ПНР'!BB38</f>
        <v>0</v>
      </c>
      <c r="BC33" s="213">
        <f>'13_Ост_П_СМР_ПНР'!BC38</f>
        <v>0</v>
      </c>
      <c r="BD33" s="213">
        <f>'13_Ост_П_СМР_ПНР'!BD38</f>
        <v>0</v>
      </c>
      <c r="BE33" s="213">
        <f>'13_Ост_П_СМР_ПНР'!BE38</f>
        <v>0</v>
      </c>
      <c r="BF33" s="213">
        <f>'13_Ост_П_СМР_ПНР'!BF38</f>
        <v>0</v>
      </c>
      <c r="BG33" s="213">
        <f>'13_Ост_П_СМР_ПНР'!BG38</f>
        <v>0</v>
      </c>
      <c r="BH33" s="213">
        <f>'13_Ост_П_СМР_ПНР'!BH38</f>
        <v>0</v>
      </c>
    </row>
    <row r="34" spans="2:60" s="373" customFormat="1" ht="15" hidden="1" x14ac:dyDescent="0.25">
      <c r="B34" s="149"/>
      <c r="C34" s="359"/>
      <c r="D34" s="361">
        <f t="shared" si="29"/>
        <v>0</v>
      </c>
      <c r="E34" s="213">
        <f>'12_Ост_П_Обор_ПИР'!E150</f>
        <v>0</v>
      </c>
      <c r="F34" s="213">
        <f>'12_Ост_П_Обор_ПИР'!F150</f>
        <v>0</v>
      </c>
      <c r="G34" s="213">
        <f>'12_Ост_П_Обор_ПИР'!G150</f>
        <v>0</v>
      </c>
      <c r="H34" s="213">
        <f>'12_Ост_П_Обор_ПИР'!H150</f>
        <v>0</v>
      </c>
      <c r="I34" s="213">
        <f>'12_Ост_П_Обор_ПИР'!I150</f>
        <v>0</v>
      </c>
      <c r="J34" s="213">
        <f>'12_Ост_П_Обор_ПИР'!J150</f>
        <v>0</v>
      </c>
      <c r="K34" s="213">
        <f>'12_Ост_П_Обор_ПИР'!K150</f>
        <v>0</v>
      </c>
      <c r="L34" s="213">
        <f>'12_Ост_П_Обор_ПИР'!L150</f>
        <v>0</v>
      </c>
      <c r="M34" s="213">
        <f>'12_Ост_П_Обор_ПИР'!M150</f>
        <v>0</v>
      </c>
      <c r="N34" s="213">
        <f>'12_Ост_П_Обор_ПИР'!N150</f>
        <v>0</v>
      </c>
      <c r="O34" s="213">
        <f>'12_Ост_П_Обор_ПИР'!O150</f>
        <v>0</v>
      </c>
      <c r="P34" s="213">
        <f>'12_Ост_П_Обор_ПИР'!P150</f>
        <v>0</v>
      </c>
      <c r="Q34" s="213">
        <f>'12_Ост_П_Обор_ПИР'!Q150</f>
        <v>0</v>
      </c>
      <c r="R34" s="213">
        <f>'12_Ост_П_Обор_ПИР'!R150</f>
        <v>0</v>
      </c>
      <c r="S34" s="213">
        <f>'12_Ост_П_Обор_ПИР'!S150</f>
        <v>0</v>
      </c>
      <c r="T34" s="213">
        <f>'12_Ост_П_Обор_ПИР'!T150</f>
        <v>0</v>
      </c>
      <c r="U34" s="213">
        <f>'12_Ост_П_Обор_ПИР'!U150</f>
        <v>0</v>
      </c>
      <c r="V34" s="213">
        <f>'12_Ост_П_Обор_ПИР'!V150</f>
        <v>0</v>
      </c>
      <c r="W34" s="213">
        <f>'12_Ост_П_Обор_ПИР'!W150</f>
        <v>0</v>
      </c>
      <c r="X34" s="213">
        <f>'12_Ост_П_Обор_ПИР'!X150</f>
        <v>0</v>
      </c>
      <c r="Y34" s="213">
        <f>'12_Ост_П_Обор_ПИР'!Y150</f>
        <v>0</v>
      </c>
      <c r="Z34" s="213">
        <f>'12_Ост_П_Обор_ПИР'!Z150</f>
        <v>0</v>
      </c>
      <c r="AA34" s="213">
        <f>'12_Ост_П_Обор_ПИР'!AA150</f>
        <v>0</v>
      </c>
      <c r="AB34" s="213">
        <f>'12_Ост_П_Обор_ПИР'!AB150</f>
        <v>0</v>
      </c>
      <c r="AC34" s="213">
        <f>'12_Ост_П_Обор_ПИР'!AC150</f>
        <v>0</v>
      </c>
      <c r="AD34" s="213">
        <f>'12_Ост_П_Обор_ПИР'!AD150</f>
        <v>0</v>
      </c>
      <c r="AE34" s="213">
        <f>'12_Ост_П_Обор_ПИР'!AE150</f>
        <v>0</v>
      </c>
      <c r="AF34" s="213">
        <f>'12_Ост_П_Обор_ПИР'!AF150</f>
        <v>0</v>
      </c>
      <c r="AG34" s="213">
        <f>'12_Ост_П_Обор_ПИР'!AG150</f>
        <v>0</v>
      </c>
      <c r="AH34" s="213">
        <f>'12_Ост_П_Обор_ПИР'!AH150</f>
        <v>0</v>
      </c>
      <c r="AI34" s="213">
        <f>'12_Ост_П_Обор_ПИР'!AI150</f>
        <v>0</v>
      </c>
      <c r="AJ34" s="213">
        <f>'12_Ост_П_Обор_ПИР'!AJ150</f>
        <v>0</v>
      </c>
      <c r="AK34" s="213">
        <f>'12_Ост_П_Обор_ПИР'!AK150</f>
        <v>0</v>
      </c>
      <c r="AL34" s="213">
        <f>'12_Ост_П_Обор_ПИР'!AL150</f>
        <v>0</v>
      </c>
      <c r="AM34" s="213">
        <f>'12_Ост_П_Обор_ПИР'!AM150</f>
        <v>0</v>
      </c>
      <c r="AN34" s="213">
        <f>'12_Ост_П_Обор_ПИР'!AN150</f>
        <v>0</v>
      </c>
      <c r="AO34" s="213">
        <f>'12_Ост_П_Обор_ПИР'!AO150</f>
        <v>0</v>
      </c>
      <c r="AP34" s="213">
        <f>'12_Ост_П_Обор_ПИР'!AP150</f>
        <v>0</v>
      </c>
      <c r="AQ34" s="213">
        <f>'12_Ост_П_Обор_ПИР'!AQ150</f>
        <v>0</v>
      </c>
      <c r="AR34" s="213">
        <f>'12_Ост_П_Обор_ПИР'!AR150</f>
        <v>0</v>
      </c>
      <c r="AS34" s="213">
        <f>'12_Ост_П_Обор_ПИР'!AS150</f>
        <v>0</v>
      </c>
      <c r="AT34" s="213">
        <f>'12_Ост_П_Обор_ПИР'!AT150</f>
        <v>0</v>
      </c>
      <c r="AU34" s="213">
        <f>'12_Ост_П_Обор_ПИР'!AU150</f>
        <v>0</v>
      </c>
      <c r="AV34" s="213">
        <f>'12_Ост_П_Обор_ПИР'!AV150</f>
        <v>0</v>
      </c>
      <c r="AW34" s="213">
        <f>'12_Ост_П_Обор_ПИР'!AW150</f>
        <v>0</v>
      </c>
      <c r="AX34" s="213">
        <f>'12_Ост_П_Обор_ПИР'!AX150</f>
        <v>0</v>
      </c>
      <c r="AY34" s="213">
        <f>'12_Ост_П_Обор_ПИР'!AY150</f>
        <v>0</v>
      </c>
      <c r="AZ34" s="213">
        <f>'12_Ост_П_Обор_ПИР'!AZ150</f>
        <v>0</v>
      </c>
      <c r="BA34" s="213">
        <f>'12_Ост_П_Обор_ПИР'!BA150</f>
        <v>0</v>
      </c>
      <c r="BB34" s="213">
        <f>'12_Ост_П_Обор_ПИР'!BB150</f>
        <v>0</v>
      </c>
      <c r="BC34" s="213">
        <f>'12_Ост_П_Обор_ПИР'!BC150</f>
        <v>0</v>
      </c>
      <c r="BD34" s="213">
        <f>'12_Ост_П_Обор_ПИР'!BD150</f>
        <v>0</v>
      </c>
      <c r="BE34" s="213">
        <f>'12_Ост_П_Обор_ПИР'!BE150</f>
        <v>0</v>
      </c>
      <c r="BF34" s="213">
        <f>'12_Ост_П_Обор_ПИР'!BF150</f>
        <v>0</v>
      </c>
      <c r="BG34" s="213">
        <f>'12_Ост_П_Обор_ПИР'!BG150</f>
        <v>0</v>
      </c>
      <c r="BH34" s="213">
        <f>'12_Ост_П_Обор_ПИР'!BH150</f>
        <v>0</v>
      </c>
    </row>
    <row r="35" spans="2:60" s="373" customFormat="1" ht="15" hidden="1" x14ac:dyDescent="0.25">
      <c r="B35" s="149"/>
      <c r="C35" s="359"/>
      <c r="D35" s="361">
        <f t="shared" si="29"/>
        <v>0</v>
      </c>
      <c r="E35" s="213">
        <f>'12_Ост_П_Обор_ПИР'!E151</f>
        <v>0</v>
      </c>
      <c r="F35" s="213">
        <f>'12_Ост_П_Обор_ПИР'!F151</f>
        <v>0</v>
      </c>
      <c r="G35" s="213">
        <f>'12_Ост_П_Обор_ПИР'!G151</f>
        <v>0</v>
      </c>
      <c r="H35" s="213">
        <f>'12_Ост_П_Обор_ПИР'!H151</f>
        <v>0</v>
      </c>
      <c r="I35" s="213">
        <f>'12_Ост_П_Обор_ПИР'!I151</f>
        <v>0</v>
      </c>
      <c r="J35" s="213">
        <f>'12_Ост_П_Обор_ПИР'!J151</f>
        <v>0</v>
      </c>
      <c r="K35" s="213">
        <f>'12_Ост_П_Обор_ПИР'!K151</f>
        <v>0</v>
      </c>
      <c r="L35" s="213">
        <f>'12_Ост_П_Обор_ПИР'!L151</f>
        <v>0</v>
      </c>
      <c r="M35" s="213">
        <f>'12_Ост_П_Обор_ПИР'!M151</f>
        <v>0</v>
      </c>
      <c r="N35" s="213">
        <f>'12_Ост_П_Обор_ПИР'!N151</f>
        <v>0</v>
      </c>
      <c r="O35" s="213">
        <f>'12_Ост_П_Обор_ПИР'!O151</f>
        <v>0</v>
      </c>
      <c r="P35" s="213">
        <f>'12_Ост_П_Обор_ПИР'!P151</f>
        <v>0</v>
      </c>
      <c r="Q35" s="213">
        <f>'12_Ост_П_Обор_ПИР'!Q151</f>
        <v>0</v>
      </c>
      <c r="R35" s="213">
        <f>'12_Ост_П_Обор_ПИР'!R151</f>
        <v>0</v>
      </c>
      <c r="S35" s="213">
        <f>'12_Ост_П_Обор_ПИР'!S151</f>
        <v>0</v>
      </c>
      <c r="T35" s="213">
        <f>'12_Ост_П_Обор_ПИР'!T151</f>
        <v>0</v>
      </c>
      <c r="U35" s="213">
        <f>'12_Ост_П_Обор_ПИР'!U151</f>
        <v>0</v>
      </c>
      <c r="V35" s="213">
        <f>'12_Ост_П_Обор_ПИР'!V151</f>
        <v>0</v>
      </c>
      <c r="W35" s="213">
        <f>'12_Ост_П_Обор_ПИР'!W151</f>
        <v>0</v>
      </c>
      <c r="X35" s="213">
        <f>'12_Ост_П_Обор_ПИР'!X151</f>
        <v>0</v>
      </c>
      <c r="Y35" s="213">
        <f>'12_Ост_П_Обор_ПИР'!Y151</f>
        <v>0</v>
      </c>
      <c r="Z35" s="213">
        <f>'12_Ост_П_Обор_ПИР'!Z151</f>
        <v>0</v>
      </c>
      <c r="AA35" s="213">
        <f>'12_Ост_П_Обор_ПИР'!AA151</f>
        <v>0</v>
      </c>
      <c r="AB35" s="213">
        <f>'12_Ост_П_Обор_ПИР'!AB151</f>
        <v>0</v>
      </c>
      <c r="AC35" s="213">
        <f>'12_Ост_П_Обор_ПИР'!AC151</f>
        <v>0</v>
      </c>
      <c r="AD35" s="213">
        <f>'12_Ост_П_Обор_ПИР'!AD151</f>
        <v>0</v>
      </c>
      <c r="AE35" s="213">
        <f>'12_Ост_П_Обор_ПИР'!AE151</f>
        <v>0</v>
      </c>
      <c r="AF35" s="213">
        <f>'12_Ост_П_Обор_ПИР'!AF151</f>
        <v>0</v>
      </c>
      <c r="AG35" s="213">
        <f>'12_Ост_П_Обор_ПИР'!AG151</f>
        <v>0</v>
      </c>
      <c r="AH35" s="213">
        <f>'12_Ост_П_Обор_ПИР'!AH151</f>
        <v>0</v>
      </c>
      <c r="AI35" s="213">
        <f>'12_Ост_П_Обор_ПИР'!AI151</f>
        <v>0</v>
      </c>
      <c r="AJ35" s="213">
        <f>'12_Ост_П_Обор_ПИР'!AJ151</f>
        <v>0</v>
      </c>
      <c r="AK35" s="213">
        <f>'12_Ост_П_Обор_ПИР'!AK151</f>
        <v>0</v>
      </c>
      <c r="AL35" s="213">
        <f>'12_Ост_П_Обор_ПИР'!AL151</f>
        <v>0</v>
      </c>
      <c r="AM35" s="213">
        <f>'12_Ост_П_Обор_ПИР'!AM151</f>
        <v>0</v>
      </c>
      <c r="AN35" s="213">
        <f>'12_Ост_П_Обор_ПИР'!AN151</f>
        <v>0</v>
      </c>
      <c r="AO35" s="213">
        <f>'12_Ост_П_Обор_ПИР'!AO151</f>
        <v>0</v>
      </c>
      <c r="AP35" s="213">
        <f>'12_Ост_П_Обор_ПИР'!AP151</f>
        <v>0</v>
      </c>
      <c r="AQ35" s="213">
        <f>'12_Ост_П_Обор_ПИР'!AQ151</f>
        <v>0</v>
      </c>
      <c r="AR35" s="213">
        <f>'12_Ост_П_Обор_ПИР'!AR151</f>
        <v>0</v>
      </c>
      <c r="AS35" s="213">
        <f>'12_Ост_П_Обор_ПИР'!AS151</f>
        <v>0</v>
      </c>
      <c r="AT35" s="213">
        <f>'12_Ост_П_Обор_ПИР'!AT151</f>
        <v>0</v>
      </c>
      <c r="AU35" s="213">
        <f>'12_Ост_П_Обор_ПИР'!AU151</f>
        <v>0</v>
      </c>
      <c r="AV35" s="213">
        <f>'12_Ост_П_Обор_ПИР'!AV151</f>
        <v>0</v>
      </c>
      <c r="AW35" s="213">
        <f>'12_Ост_П_Обор_ПИР'!AW151</f>
        <v>0</v>
      </c>
      <c r="AX35" s="213">
        <f>'12_Ост_П_Обор_ПИР'!AX151</f>
        <v>0</v>
      </c>
      <c r="AY35" s="213">
        <f>'12_Ост_П_Обор_ПИР'!AY151</f>
        <v>0</v>
      </c>
      <c r="AZ35" s="213">
        <f>'12_Ост_П_Обор_ПИР'!AZ151</f>
        <v>0</v>
      </c>
      <c r="BA35" s="213">
        <f>'12_Ост_П_Обор_ПИР'!BA151</f>
        <v>0</v>
      </c>
      <c r="BB35" s="213">
        <f>'12_Ост_П_Обор_ПИР'!BB151</f>
        <v>0</v>
      </c>
      <c r="BC35" s="213">
        <f>'12_Ост_П_Обор_ПИР'!BC151</f>
        <v>0</v>
      </c>
      <c r="BD35" s="213">
        <f>'12_Ост_П_Обор_ПИР'!BD151</f>
        <v>0</v>
      </c>
      <c r="BE35" s="213">
        <f>'12_Ост_П_Обор_ПИР'!BE151</f>
        <v>0</v>
      </c>
      <c r="BF35" s="213">
        <f>'12_Ост_П_Обор_ПИР'!BF151</f>
        <v>0</v>
      </c>
      <c r="BG35" s="213">
        <f>'12_Ост_П_Обор_ПИР'!BG151</f>
        <v>0</v>
      </c>
      <c r="BH35" s="213">
        <f>'12_Ост_П_Обор_ПИР'!BH151</f>
        <v>0</v>
      </c>
    </row>
    <row r="36" spans="2:60" s="387" customFormat="1" ht="30" x14ac:dyDescent="0.25">
      <c r="B36" s="149" t="s">
        <v>88</v>
      </c>
      <c r="C36" s="359" t="s">
        <v>487</v>
      </c>
      <c r="D36" s="361">
        <f t="shared" si="29"/>
        <v>21304260.48</v>
      </c>
      <c r="E36" s="361">
        <f>'12_Ост_П_Обор_ПИР'!E137</f>
        <v>0</v>
      </c>
      <c r="F36" s="361">
        <f>'12_Ост_П_Обор_ПИР'!F137</f>
        <v>0</v>
      </c>
      <c r="G36" s="361">
        <f>'12_Ост_П_Обор_ПИР'!G137</f>
        <v>0</v>
      </c>
      <c r="H36" s="361">
        <f>'12_Ост_П_Обор_ПИР'!H137</f>
        <v>0</v>
      </c>
      <c r="I36" s="361">
        <f>'12_Ост_П_Обор_ПИР'!I137</f>
        <v>0</v>
      </c>
      <c r="J36" s="361">
        <f>'12_Ост_П_Обор_ПИР'!J137</f>
        <v>0</v>
      </c>
      <c r="K36" s="361">
        <f>'12_Ост_П_Обор_ПИР'!K137</f>
        <v>0</v>
      </c>
      <c r="L36" s="361">
        <f>'12_Ост_П_Обор_ПИР'!L137</f>
        <v>0</v>
      </c>
      <c r="M36" s="361">
        <f>'12_Ост_П_Обор_ПИР'!M137</f>
        <v>0</v>
      </c>
      <c r="N36" s="361">
        <f>'12_Ост_П_Обор_ПИР'!N137</f>
        <v>0</v>
      </c>
      <c r="O36" s="361">
        <f>'12_Ост_П_Обор_ПИР'!O137</f>
        <v>0</v>
      </c>
      <c r="P36" s="361">
        <f>'12_Ост_П_Обор_ПИР'!P137</f>
        <v>0</v>
      </c>
      <c r="Q36" s="361">
        <f>'12_Ост_П_Обор_ПИР'!Q137</f>
        <v>0</v>
      </c>
      <c r="R36" s="361">
        <f>'12_Ост_П_Обор_ПИР'!R137</f>
        <v>0</v>
      </c>
      <c r="S36" s="361">
        <f>'12_Ост_П_Обор_ПИР'!S137</f>
        <v>0</v>
      </c>
      <c r="T36" s="361">
        <f>'12_Ост_П_Обор_ПИР'!T137</f>
        <v>0</v>
      </c>
      <c r="U36" s="361">
        <f>'12_Ост_П_Обор_ПИР'!U137</f>
        <v>0</v>
      </c>
      <c r="V36" s="361">
        <f>'12_Ост_П_Обор_ПИР'!V137</f>
        <v>0</v>
      </c>
      <c r="W36" s="361">
        <f>'12_Ост_П_Обор_ПИР'!W137</f>
        <v>0</v>
      </c>
      <c r="X36" s="361">
        <f>'12_Ост_П_Обор_ПИР'!X137</f>
        <v>7989097.6799999997</v>
      </c>
      <c r="Y36" s="361">
        <f>'12_Ост_П_Обор_ПИР'!Y137</f>
        <v>0</v>
      </c>
      <c r="Z36" s="361">
        <f>'12_Ост_П_Обор_ПИР'!Z137</f>
        <v>0</v>
      </c>
      <c r="AA36" s="361">
        <f>'12_Ост_П_Обор_ПИР'!AA137</f>
        <v>7101420.1600000001</v>
      </c>
      <c r="AB36" s="361">
        <f>'12_Ост_П_Обор_ПИР'!AB137</f>
        <v>0</v>
      </c>
      <c r="AC36" s="361">
        <f>'12_Ост_П_Обор_ПИР'!AC137</f>
        <v>6213742.6399999997</v>
      </c>
      <c r="AD36" s="361">
        <f>'12_Ост_П_Обор_ПИР'!AD137</f>
        <v>0</v>
      </c>
      <c r="AE36" s="361">
        <f>'12_Ост_П_Обор_ПИР'!AE137</f>
        <v>0</v>
      </c>
      <c r="AF36" s="361">
        <f>'12_Ост_П_Обор_ПИР'!AF137</f>
        <v>0</v>
      </c>
      <c r="AG36" s="361">
        <f>'12_Ост_П_Обор_ПИР'!AG137</f>
        <v>0</v>
      </c>
      <c r="AH36" s="361">
        <f>'12_Ост_П_Обор_ПИР'!AH137</f>
        <v>0</v>
      </c>
      <c r="AI36" s="361">
        <f>'12_Ост_П_Обор_ПИР'!AI137</f>
        <v>0</v>
      </c>
      <c r="AJ36" s="361">
        <f>'12_Ост_П_Обор_ПИР'!AJ137</f>
        <v>0</v>
      </c>
      <c r="AK36" s="361">
        <f>'12_Ост_П_Обор_ПИР'!AK137</f>
        <v>0</v>
      </c>
      <c r="AL36" s="361">
        <f>'12_Ост_П_Обор_ПИР'!AL137</f>
        <v>0</v>
      </c>
      <c r="AM36" s="361">
        <f>'12_Ост_П_Обор_ПИР'!AM137</f>
        <v>0</v>
      </c>
      <c r="AN36" s="361">
        <f>'12_Ост_П_Обор_ПИР'!AN137</f>
        <v>0</v>
      </c>
      <c r="AO36" s="361">
        <f>'12_Ост_П_Обор_ПИР'!AO137</f>
        <v>0</v>
      </c>
      <c r="AP36" s="361">
        <f>'12_Ост_П_Обор_ПИР'!AP137</f>
        <v>0</v>
      </c>
      <c r="AQ36" s="361">
        <f>'12_Ост_П_Обор_ПИР'!AQ137</f>
        <v>0</v>
      </c>
      <c r="AR36" s="361">
        <f>'12_Ост_П_Обор_ПИР'!AR137</f>
        <v>0</v>
      </c>
      <c r="AS36" s="361">
        <f>'12_Ост_П_Обор_ПИР'!AS137</f>
        <v>0</v>
      </c>
      <c r="AT36" s="361">
        <f>'12_Ост_П_Обор_ПИР'!AT137</f>
        <v>0</v>
      </c>
      <c r="AU36" s="361">
        <f>'12_Ост_П_Обор_ПИР'!AU137</f>
        <v>0</v>
      </c>
      <c r="AV36" s="361">
        <f>'12_Ост_П_Обор_ПИР'!AV137</f>
        <v>0</v>
      </c>
      <c r="AW36" s="361">
        <f>'12_Ост_П_Обор_ПИР'!AW137+'13_Ост_П_СМР_ПНР'!AW44</f>
        <v>0</v>
      </c>
      <c r="AX36" s="361">
        <f>'12_Ост_П_Обор_ПИР'!AX137+'13_Ост_П_СМР_ПНР'!AX44</f>
        <v>0</v>
      </c>
      <c r="AY36" s="361">
        <f>'12_Ост_П_Обор_ПИР'!AY137+'13_Ост_П_СМР_ПНР'!AY44</f>
        <v>0</v>
      </c>
      <c r="AZ36" s="361">
        <f>'12_Ост_П_Обор_ПИР'!AZ137+'13_Ост_П_СМР_ПНР'!AZ44</f>
        <v>0</v>
      </c>
      <c r="BA36" s="361">
        <f>'12_Ост_П_Обор_ПИР'!BA137+'13_Ост_П_СМР_ПНР'!BA44</f>
        <v>0</v>
      </c>
      <c r="BB36" s="361">
        <f>'12_Ост_П_Обор_ПИР'!BB137+'13_Ост_П_СМР_ПНР'!BB44</f>
        <v>0</v>
      </c>
      <c r="BC36" s="361">
        <f>'12_Ост_П_Обор_ПИР'!BC137+'13_Ост_П_СМР_ПНР'!BC44</f>
        <v>0</v>
      </c>
      <c r="BD36" s="361">
        <f>'12_Ост_П_Обор_ПИР'!BD137+'13_Ост_П_СМР_ПНР'!BD44</f>
        <v>0</v>
      </c>
      <c r="BE36" s="361">
        <f>'12_Ост_П_Обор_ПИР'!BE137+'13_Ост_П_СМР_ПНР'!BE44</f>
        <v>0</v>
      </c>
      <c r="BF36" s="361">
        <f>'12_Ост_П_Обор_ПИР'!BF137+'13_Ост_П_СМР_ПНР'!BF44</f>
        <v>0</v>
      </c>
      <c r="BG36" s="361">
        <f>'12_Ост_П_Обор_ПИР'!BG137+'13_Ост_П_СМР_ПНР'!BG44</f>
        <v>0</v>
      </c>
      <c r="BH36" s="361">
        <f>'12_Ост_П_Обор_ПИР'!BH137+'13_Ост_П_СМР_ПНР'!BH44</f>
        <v>0</v>
      </c>
    </row>
    <row r="37" spans="2:60" s="373" customFormat="1" ht="15" hidden="1" x14ac:dyDescent="0.25">
      <c r="B37" s="149"/>
      <c r="C37" s="359"/>
      <c r="D37" s="361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2:60" s="373" customFormat="1" ht="15" hidden="1" x14ac:dyDescent="0.25">
      <c r="B38" s="149"/>
      <c r="C38" s="359"/>
      <c r="D38" s="36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2:60" s="387" customFormat="1" ht="90" customHeight="1" x14ac:dyDescent="0.25">
      <c r="B39" s="149" t="s">
        <v>89</v>
      </c>
      <c r="C39" s="359" t="s">
        <v>485</v>
      </c>
      <c r="D39" s="361">
        <f t="shared" si="29"/>
        <v>751660</v>
      </c>
      <c r="E39" s="361">
        <f>'10_ЕПУ_СМР_Экспл'!E115</f>
        <v>0</v>
      </c>
      <c r="F39" s="361">
        <f>'10_ЕПУ_СМР_Экспл'!F53</f>
        <v>751660</v>
      </c>
      <c r="G39" s="361">
        <f>'10_ЕПУ_СМР_Экспл'!G53</f>
        <v>0</v>
      </c>
      <c r="H39" s="361">
        <f>'10_ЕПУ_СМР_Экспл'!H53</f>
        <v>0</v>
      </c>
      <c r="I39" s="361">
        <f>'10_ЕПУ_СМР_Экспл'!I53</f>
        <v>0</v>
      </c>
      <c r="J39" s="361">
        <f>'10_ЕПУ_СМР_Экспл'!J53</f>
        <v>0</v>
      </c>
      <c r="K39" s="361">
        <f>'10_ЕПУ_СМР_Экспл'!K53</f>
        <v>0</v>
      </c>
      <c r="L39" s="361">
        <f>'10_ЕПУ_СМР_Экспл'!L53</f>
        <v>0</v>
      </c>
      <c r="M39" s="361">
        <f>'10_ЕПУ_СМР_Экспл'!M53</f>
        <v>0</v>
      </c>
      <c r="N39" s="361">
        <f>'10_ЕПУ_СМР_Экспл'!N53</f>
        <v>0</v>
      </c>
      <c r="O39" s="361">
        <f>'10_ЕПУ_СМР_Экспл'!O53</f>
        <v>0</v>
      </c>
      <c r="P39" s="361">
        <f>'10_ЕПУ_СМР_Экспл'!P53</f>
        <v>0</v>
      </c>
      <c r="Q39" s="361">
        <f>'10_ЕПУ_СМР_Экспл'!Q53</f>
        <v>0</v>
      </c>
      <c r="R39" s="361">
        <f>'10_ЕПУ_СМР_Экспл'!R53</f>
        <v>0</v>
      </c>
      <c r="S39" s="361">
        <f>'10_ЕПУ_СМР_Экспл'!S53</f>
        <v>0</v>
      </c>
      <c r="T39" s="361">
        <f>'10_ЕПУ_СМР_Экспл'!T53</f>
        <v>0</v>
      </c>
      <c r="U39" s="361">
        <f>'10_ЕПУ_СМР_Экспл'!U53</f>
        <v>0</v>
      </c>
      <c r="V39" s="361">
        <f>'10_ЕПУ_СМР_Экспл'!V53</f>
        <v>0</v>
      </c>
      <c r="W39" s="361">
        <f>'10_ЕПУ_СМР_Экспл'!W53</f>
        <v>0</v>
      </c>
      <c r="X39" s="361">
        <f>'10_ЕПУ_СМР_Экспл'!X53</f>
        <v>0</v>
      </c>
      <c r="Y39" s="361">
        <f>'10_ЕПУ_СМР_Экспл'!Y53</f>
        <v>0</v>
      </c>
      <c r="Z39" s="361">
        <f>'10_ЕПУ_СМР_Экспл'!Z53</f>
        <v>0</v>
      </c>
      <c r="AA39" s="361">
        <f>'10_ЕПУ_СМР_Экспл'!AA53</f>
        <v>0</v>
      </c>
      <c r="AB39" s="361">
        <f>'10_ЕПУ_СМР_Экспл'!AB53</f>
        <v>0</v>
      </c>
      <c r="AC39" s="361">
        <f>'10_ЕПУ_СМР_Экспл'!AC53</f>
        <v>0</v>
      </c>
      <c r="AD39" s="361">
        <f>'10_ЕПУ_СМР_Экспл'!AD53</f>
        <v>0</v>
      </c>
      <c r="AE39" s="361">
        <f>'10_ЕПУ_СМР_Экспл'!AE53</f>
        <v>0</v>
      </c>
      <c r="AF39" s="361">
        <f>'10_ЕПУ_СМР_Экспл'!AF53</f>
        <v>0</v>
      </c>
      <c r="AG39" s="361">
        <f>'10_ЕПУ_СМР_Экспл'!AG53</f>
        <v>0</v>
      </c>
      <c r="AH39" s="361">
        <f>'10_ЕПУ_СМР_Экспл'!AH53</f>
        <v>0</v>
      </c>
      <c r="AI39" s="361">
        <f>'10_ЕПУ_СМР_Экспл'!AI53</f>
        <v>0</v>
      </c>
      <c r="AJ39" s="361">
        <f>'10_ЕПУ_СМР_Экспл'!AJ53</f>
        <v>0</v>
      </c>
      <c r="AK39" s="361">
        <f>'10_ЕПУ_СМР_Экспл'!AK53</f>
        <v>0</v>
      </c>
      <c r="AL39" s="361">
        <f>'10_ЕПУ_СМР_Экспл'!AL53</f>
        <v>0</v>
      </c>
      <c r="AM39" s="361">
        <f>'10_ЕПУ_СМР_Экспл'!AM53</f>
        <v>0</v>
      </c>
      <c r="AN39" s="361">
        <f>'10_ЕПУ_СМР_Экспл'!AN53</f>
        <v>0</v>
      </c>
      <c r="AO39" s="361">
        <f>'10_ЕПУ_СМР_Экспл'!AO53</f>
        <v>0</v>
      </c>
      <c r="AP39" s="361">
        <f>'10_ЕПУ_СМР_Экспл'!AP53</f>
        <v>0</v>
      </c>
      <c r="AQ39" s="361">
        <f>'10_ЕПУ_СМР_Экспл'!AQ53</f>
        <v>0</v>
      </c>
      <c r="AR39" s="361">
        <f>'10_ЕПУ_СМР_Экспл'!AR53</f>
        <v>0</v>
      </c>
      <c r="AS39" s="361">
        <f>'10_ЕПУ_СМР_Экспл'!AS53</f>
        <v>0</v>
      </c>
      <c r="AT39" s="361">
        <f>'10_ЕПУ_СМР_Экспл'!AT53</f>
        <v>0</v>
      </c>
      <c r="AU39" s="361">
        <f>'10_ЕПУ_СМР_Экспл'!AU53</f>
        <v>0</v>
      </c>
      <c r="AV39" s="361">
        <f>'10_ЕПУ_СМР_Экспл'!AV53</f>
        <v>0</v>
      </c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</row>
    <row r="40" spans="2:60" s="387" customFormat="1" ht="143.44999999999999" customHeight="1" x14ac:dyDescent="0.25">
      <c r="B40" s="149" t="s">
        <v>90</v>
      </c>
      <c r="C40" s="359" t="s">
        <v>484</v>
      </c>
      <c r="D40" s="361">
        <f t="shared" si="29"/>
        <v>693840</v>
      </c>
      <c r="E40" s="361">
        <v>0</v>
      </c>
      <c r="F40" s="361">
        <f>'10_ЕПУ_СМР_Экспл'!F54</f>
        <v>693840</v>
      </c>
      <c r="G40" s="361">
        <f>'10_ЕПУ_СМР_Экспл'!G54</f>
        <v>0</v>
      </c>
      <c r="H40" s="361">
        <f>'10_ЕПУ_СМР_Экспл'!H54</f>
        <v>0</v>
      </c>
      <c r="I40" s="361">
        <f>'10_ЕПУ_СМР_Экспл'!I54</f>
        <v>0</v>
      </c>
      <c r="J40" s="361">
        <f>'10_ЕПУ_СМР_Экспл'!J54</f>
        <v>0</v>
      </c>
      <c r="K40" s="361">
        <f>'10_ЕПУ_СМР_Экспл'!K54</f>
        <v>0</v>
      </c>
      <c r="L40" s="361">
        <f>'10_ЕПУ_СМР_Экспл'!L54</f>
        <v>0</v>
      </c>
      <c r="M40" s="361">
        <f>'10_ЕПУ_СМР_Экспл'!M54</f>
        <v>0</v>
      </c>
      <c r="N40" s="361">
        <f>'10_ЕПУ_СМР_Экспл'!N54</f>
        <v>0</v>
      </c>
      <c r="O40" s="361">
        <f>'10_ЕПУ_СМР_Экспл'!O54</f>
        <v>0</v>
      </c>
      <c r="P40" s="361">
        <f>'10_ЕПУ_СМР_Экспл'!P54</f>
        <v>0</v>
      </c>
      <c r="Q40" s="361">
        <f>'10_ЕПУ_СМР_Экспл'!Q54</f>
        <v>0</v>
      </c>
      <c r="R40" s="361">
        <f>'10_ЕПУ_СМР_Экспл'!R54</f>
        <v>0</v>
      </c>
      <c r="S40" s="361">
        <f>'10_ЕПУ_СМР_Экспл'!S54</f>
        <v>0</v>
      </c>
      <c r="T40" s="361">
        <f>'10_ЕПУ_СМР_Экспл'!T54</f>
        <v>0</v>
      </c>
      <c r="U40" s="361">
        <f>'10_ЕПУ_СМР_Экспл'!U54</f>
        <v>0</v>
      </c>
      <c r="V40" s="361">
        <f>'10_ЕПУ_СМР_Экспл'!V54</f>
        <v>0</v>
      </c>
      <c r="W40" s="361">
        <f>'10_ЕПУ_СМР_Экспл'!W54</f>
        <v>0</v>
      </c>
      <c r="X40" s="361">
        <f>'10_ЕПУ_СМР_Экспл'!X54</f>
        <v>0</v>
      </c>
      <c r="Y40" s="361">
        <f>'10_ЕПУ_СМР_Экспл'!Y54</f>
        <v>0</v>
      </c>
      <c r="Z40" s="361">
        <f>'10_ЕПУ_СМР_Экспл'!Z54</f>
        <v>0</v>
      </c>
      <c r="AA40" s="361">
        <f>'10_ЕПУ_СМР_Экспл'!AA54</f>
        <v>0</v>
      </c>
      <c r="AB40" s="361">
        <f>'10_ЕПУ_СМР_Экспл'!AB54</f>
        <v>0</v>
      </c>
      <c r="AC40" s="361">
        <f>'10_ЕПУ_СМР_Экспл'!AC54</f>
        <v>0</v>
      </c>
      <c r="AD40" s="361">
        <f>'10_ЕПУ_СМР_Экспл'!AD54</f>
        <v>0</v>
      </c>
      <c r="AE40" s="361">
        <f>'10_ЕПУ_СМР_Экспл'!AE54</f>
        <v>0</v>
      </c>
      <c r="AF40" s="361">
        <f>'10_ЕПУ_СМР_Экспл'!AF54</f>
        <v>0</v>
      </c>
      <c r="AG40" s="361">
        <f>'10_ЕПУ_СМР_Экспл'!AG54</f>
        <v>0</v>
      </c>
      <c r="AH40" s="361">
        <f>'10_ЕПУ_СМР_Экспл'!AH54</f>
        <v>0</v>
      </c>
      <c r="AI40" s="361">
        <f>'10_ЕПУ_СМР_Экспл'!AI54</f>
        <v>0</v>
      </c>
      <c r="AJ40" s="361">
        <f>'10_ЕПУ_СМР_Экспл'!AJ54</f>
        <v>0</v>
      </c>
      <c r="AK40" s="361">
        <f>'10_ЕПУ_СМР_Экспл'!AK54</f>
        <v>0</v>
      </c>
      <c r="AL40" s="361">
        <f>'10_ЕПУ_СМР_Экспл'!AL54</f>
        <v>0</v>
      </c>
      <c r="AM40" s="361">
        <f>'10_ЕПУ_СМР_Экспл'!AM54</f>
        <v>0</v>
      </c>
      <c r="AN40" s="361">
        <f>'10_ЕПУ_СМР_Экспл'!AN54</f>
        <v>0</v>
      </c>
      <c r="AO40" s="361">
        <f>'10_ЕПУ_СМР_Экспл'!AO54</f>
        <v>0</v>
      </c>
      <c r="AP40" s="361">
        <f>'10_ЕПУ_СМР_Экспл'!AP54</f>
        <v>0</v>
      </c>
      <c r="AQ40" s="361">
        <f>'10_ЕПУ_СМР_Экспл'!AQ54</f>
        <v>0</v>
      </c>
      <c r="AR40" s="361">
        <f>'10_ЕПУ_СМР_Экспл'!AR54</f>
        <v>0</v>
      </c>
      <c r="AS40" s="361">
        <f>'10_ЕПУ_СМР_Экспл'!AS54</f>
        <v>0</v>
      </c>
      <c r="AT40" s="361">
        <f>'10_ЕПУ_СМР_Экспл'!AT54</f>
        <v>0</v>
      </c>
      <c r="AU40" s="361">
        <f>'10_ЕПУ_СМР_Экспл'!AU54</f>
        <v>0</v>
      </c>
      <c r="AV40" s="361">
        <f>'10_ЕПУ_СМР_Экспл'!AV54</f>
        <v>0</v>
      </c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</row>
    <row r="41" spans="2:60" s="5" customFormat="1" ht="15" x14ac:dyDescent="0.25">
      <c r="B41" s="89" t="s">
        <v>91</v>
      </c>
      <c r="C41" s="90" t="s">
        <v>489</v>
      </c>
      <c r="D41" s="105">
        <f t="shared" si="29"/>
        <v>34692</v>
      </c>
      <c r="E41" s="105">
        <f>'10_ЕПУ_СМР_Экспл'!E55</f>
        <v>0</v>
      </c>
      <c r="F41" s="105">
        <f>'10_ЕПУ_СМР_Экспл'!F55</f>
        <v>34692</v>
      </c>
      <c r="G41" s="105">
        <f>'10_ЕПУ_СМР_Экспл'!G55</f>
        <v>0</v>
      </c>
      <c r="H41" s="105">
        <f>'10_ЕПУ_СМР_Экспл'!H55</f>
        <v>0</v>
      </c>
      <c r="I41" s="105">
        <f>'10_ЕПУ_СМР_Экспл'!I55</f>
        <v>0</v>
      </c>
      <c r="J41" s="105">
        <f>'10_ЕПУ_СМР_Экспл'!J55</f>
        <v>0</v>
      </c>
      <c r="K41" s="105">
        <f>'10_ЕПУ_СМР_Экспл'!K55</f>
        <v>0</v>
      </c>
      <c r="L41" s="105">
        <f>'10_ЕПУ_СМР_Экспл'!L55</f>
        <v>0</v>
      </c>
      <c r="M41" s="105">
        <f>'10_ЕПУ_СМР_Экспл'!M55</f>
        <v>0</v>
      </c>
      <c r="N41" s="105">
        <f>'10_ЕПУ_СМР_Экспл'!N55</f>
        <v>0</v>
      </c>
      <c r="O41" s="105">
        <f>'10_ЕПУ_СМР_Экспл'!O55</f>
        <v>0</v>
      </c>
      <c r="P41" s="105">
        <f>'10_ЕПУ_СМР_Экспл'!P55</f>
        <v>0</v>
      </c>
      <c r="Q41" s="105">
        <f>'10_ЕПУ_СМР_Экспл'!Q55</f>
        <v>0</v>
      </c>
      <c r="R41" s="105">
        <f>'10_ЕПУ_СМР_Экспл'!R55</f>
        <v>0</v>
      </c>
      <c r="S41" s="105">
        <f>'10_ЕПУ_СМР_Экспл'!S55</f>
        <v>0</v>
      </c>
      <c r="T41" s="105">
        <f>'10_ЕПУ_СМР_Экспл'!T55</f>
        <v>0</v>
      </c>
      <c r="U41" s="105">
        <f>'10_ЕПУ_СМР_Экспл'!U55</f>
        <v>0</v>
      </c>
      <c r="V41" s="105">
        <f>'10_ЕПУ_СМР_Экспл'!V55</f>
        <v>0</v>
      </c>
      <c r="W41" s="105">
        <f>'10_ЕПУ_СМР_Экспл'!W55</f>
        <v>0</v>
      </c>
      <c r="X41" s="105">
        <f>'10_ЕПУ_СМР_Экспл'!X55</f>
        <v>0</v>
      </c>
      <c r="Y41" s="105">
        <f>'10_ЕПУ_СМР_Экспл'!Y55</f>
        <v>0</v>
      </c>
      <c r="Z41" s="105">
        <f>'10_ЕПУ_СМР_Экспл'!Z55</f>
        <v>0</v>
      </c>
      <c r="AA41" s="105">
        <f>'10_ЕПУ_СМР_Экспл'!AA55</f>
        <v>0</v>
      </c>
      <c r="AB41" s="105">
        <f>'10_ЕПУ_СМР_Экспл'!AB55</f>
        <v>0</v>
      </c>
      <c r="AC41" s="105">
        <f>'10_ЕПУ_СМР_Экспл'!AC55</f>
        <v>0</v>
      </c>
      <c r="AD41" s="105">
        <f>'10_ЕПУ_СМР_Экспл'!AD55</f>
        <v>0</v>
      </c>
      <c r="AE41" s="105">
        <f>'10_ЕПУ_СМР_Экспл'!AE55</f>
        <v>0</v>
      </c>
      <c r="AF41" s="105">
        <f>'10_ЕПУ_СМР_Экспл'!AF55</f>
        <v>0</v>
      </c>
      <c r="AG41" s="105">
        <f>'10_ЕПУ_СМР_Экспл'!AG55</f>
        <v>0</v>
      </c>
      <c r="AH41" s="105">
        <f>'10_ЕПУ_СМР_Экспл'!AH55</f>
        <v>0</v>
      </c>
      <c r="AI41" s="105">
        <f>'10_ЕПУ_СМР_Экспл'!AI55</f>
        <v>0</v>
      </c>
      <c r="AJ41" s="105">
        <f>'10_ЕПУ_СМР_Экспл'!AJ55</f>
        <v>0</v>
      </c>
      <c r="AK41" s="105">
        <f>'10_ЕПУ_СМР_Экспл'!AK55</f>
        <v>0</v>
      </c>
      <c r="AL41" s="105">
        <f>'10_ЕПУ_СМР_Экспл'!AL55</f>
        <v>0</v>
      </c>
      <c r="AM41" s="105">
        <f>'10_ЕПУ_СМР_Экспл'!AM55</f>
        <v>0</v>
      </c>
      <c r="AN41" s="105">
        <f>'10_ЕПУ_СМР_Экспл'!AN55</f>
        <v>0</v>
      </c>
      <c r="AO41" s="105">
        <f>'10_ЕПУ_СМР_Экспл'!AO55</f>
        <v>0</v>
      </c>
      <c r="AP41" s="105">
        <f>'10_ЕПУ_СМР_Экспл'!AP55</f>
        <v>0</v>
      </c>
      <c r="AQ41" s="105">
        <f>'10_ЕПУ_СМР_Экспл'!AQ55</f>
        <v>0</v>
      </c>
      <c r="AR41" s="105">
        <f>'10_ЕПУ_СМР_Экспл'!AR55</f>
        <v>0</v>
      </c>
      <c r="AS41" s="105">
        <f>'10_ЕПУ_СМР_Экспл'!AS55</f>
        <v>0</v>
      </c>
      <c r="AT41" s="105">
        <f>'10_ЕПУ_СМР_Экспл'!AT55</f>
        <v>0</v>
      </c>
      <c r="AU41" s="105">
        <f>'10_ЕПУ_СМР_Экспл'!AU55</f>
        <v>0</v>
      </c>
      <c r="AV41" s="105">
        <f>'10_ЕПУ_СМР_Экспл'!AV55</f>
        <v>0</v>
      </c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</row>
    <row r="43" spans="2:60" s="6" customFormat="1" ht="14.25" x14ac:dyDescent="0.2"/>
    <row r="44" spans="2:60" s="6" customFormat="1" ht="15" x14ac:dyDescent="0.25">
      <c r="B44" s="5" t="s">
        <v>520</v>
      </c>
    </row>
    <row r="45" spans="2:60" s="6" customFormat="1" ht="14.25" x14ac:dyDescent="0.2"/>
    <row r="46" spans="2:60" s="6" customFormat="1" ht="15" x14ac:dyDescent="0.2">
      <c r="B46" s="137" t="s">
        <v>11</v>
      </c>
      <c r="C46" s="137" t="s">
        <v>85</v>
      </c>
      <c r="D46" s="137" t="s">
        <v>98</v>
      </c>
      <c r="E46" s="141">
        <f>'11_Ост_П_ППР'!F67</f>
        <v>2018</v>
      </c>
      <c r="F46" s="141">
        <f>'11_Ост_П_ППР'!G67</f>
        <v>2019</v>
      </c>
      <c r="G46" s="141">
        <f>'11_Ост_П_ППР'!H67</f>
        <v>2020</v>
      </c>
      <c r="H46" s="141">
        <f>'11_Ост_П_ППР'!I67</f>
        <v>2021</v>
      </c>
      <c r="I46" s="141">
        <f>'11_Ост_П_ППР'!J67</f>
        <v>2022</v>
      </c>
      <c r="J46" s="141">
        <f>'11_Ост_П_ППР'!K67</f>
        <v>2023</v>
      </c>
      <c r="K46" s="141">
        <f>'11_Ост_П_ППР'!L67</f>
        <v>2024</v>
      </c>
      <c r="L46" s="141">
        <f>'11_Ост_П_ППР'!M67</f>
        <v>2025</v>
      </c>
      <c r="M46" s="141">
        <f>'11_Ост_П_ППР'!N67</f>
        <v>2026</v>
      </c>
      <c r="N46" s="141">
        <f>'11_Ост_П_ППР'!O67</f>
        <v>2027</v>
      </c>
      <c r="O46" s="141">
        <f>'11_Ост_П_ППР'!P67</f>
        <v>2028</v>
      </c>
      <c r="P46" s="141" t="str">
        <f>'11_Ост_П_ППР'!Q67</f>
        <v>-</v>
      </c>
      <c r="Q46" s="141" t="str">
        <f>'11_Ост_П_ППР'!R67</f>
        <v>-</v>
      </c>
      <c r="R46" s="141" t="str">
        <f>'11_Ост_П_ППР'!S67</f>
        <v>-</v>
      </c>
    </row>
    <row r="47" spans="2:60" s="6" customFormat="1" ht="30" x14ac:dyDescent="0.2">
      <c r="B47" s="89" t="s">
        <v>87</v>
      </c>
      <c r="C47" s="358" t="s">
        <v>169</v>
      </c>
      <c r="D47" s="142" t="s">
        <v>170</v>
      </c>
      <c r="E47" s="147">
        <v>1</v>
      </c>
      <c r="F47" s="147">
        <v>1.06</v>
      </c>
      <c r="G47" s="147">
        <v>1.05</v>
      </c>
      <c r="H47" s="147">
        <v>1.05</v>
      </c>
      <c r="I47" s="147">
        <v>1.04</v>
      </c>
      <c r="J47" s="147">
        <v>1.04</v>
      </c>
      <c r="K47" s="147">
        <v>1.04</v>
      </c>
      <c r="L47" s="147">
        <v>1.04</v>
      </c>
      <c r="M47" s="147">
        <v>1.04</v>
      </c>
      <c r="N47" s="147">
        <v>1.04</v>
      </c>
      <c r="O47" s="147">
        <v>1.04</v>
      </c>
      <c r="P47" s="147">
        <v>1.04</v>
      </c>
      <c r="Q47" s="147">
        <v>1.04</v>
      </c>
      <c r="R47" s="147">
        <v>1.04</v>
      </c>
    </row>
    <row r="48" spans="2:60" s="6" customFormat="1" ht="14.25" x14ac:dyDescent="0.2"/>
    <row r="49" spans="2:18" s="6" customFormat="1" ht="15" x14ac:dyDescent="0.2">
      <c r="B49" s="454" t="s">
        <v>11</v>
      </c>
      <c r="C49" s="454" t="s">
        <v>93</v>
      </c>
      <c r="D49" s="457" t="s">
        <v>83</v>
      </c>
      <c r="E49" s="452" t="s">
        <v>14</v>
      </c>
      <c r="F49" s="453"/>
      <c r="G49" s="453"/>
      <c r="H49" s="453"/>
      <c r="I49" s="453"/>
      <c r="J49" s="453"/>
      <c r="K49" s="453"/>
      <c r="L49" s="453"/>
      <c r="M49" s="453"/>
      <c r="N49" s="453"/>
      <c r="O49" s="453"/>
      <c r="P49" s="159"/>
      <c r="Q49" s="159"/>
      <c r="R49" s="160"/>
    </row>
    <row r="50" spans="2:18" s="6" customFormat="1" ht="15" x14ac:dyDescent="0.2">
      <c r="B50" s="455"/>
      <c r="C50" s="455"/>
      <c r="D50" s="457"/>
      <c r="E50" s="141">
        <f>'11_Ост_П_ППР'!F67</f>
        <v>2018</v>
      </c>
      <c r="F50" s="141">
        <f>'11_Ост_П_ППР'!G67</f>
        <v>2019</v>
      </c>
      <c r="G50" s="141">
        <f>'11_Ост_П_ППР'!H67</f>
        <v>2020</v>
      </c>
      <c r="H50" s="141">
        <f>'11_Ост_П_ППР'!I67</f>
        <v>2021</v>
      </c>
      <c r="I50" s="141">
        <f>'11_Ост_П_ППР'!J67</f>
        <v>2022</v>
      </c>
      <c r="J50" s="141">
        <f>'11_Ост_П_ППР'!K67</f>
        <v>2023</v>
      </c>
      <c r="K50" s="141">
        <f>'11_Ост_П_ППР'!L67</f>
        <v>2024</v>
      </c>
      <c r="L50" s="141">
        <f>'11_Ост_П_ППР'!M67</f>
        <v>2025</v>
      </c>
      <c r="M50" s="141">
        <f>'11_Ост_П_ППР'!N67</f>
        <v>2026</v>
      </c>
      <c r="N50" s="141">
        <f>'11_Ост_П_ППР'!O67</f>
        <v>2027</v>
      </c>
      <c r="O50" s="141">
        <f>'11_Ост_П_ППР'!P67</f>
        <v>2028</v>
      </c>
      <c r="P50" s="141" t="str">
        <f>'11_Ост_П_ППР'!Q67</f>
        <v>-</v>
      </c>
      <c r="Q50" s="141" t="str">
        <f>'11_Ост_П_ППР'!R67</f>
        <v>-</v>
      </c>
      <c r="R50" s="141" t="str">
        <f>'11_Ост_П_ППР'!S67</f>
        <v>-</v>
      </c>
    </row>
    <row r="51" spans="2:18" s="6" customFormat="1" ht="15" x14ac:dyDescent="0.2">
      <c r="B51" s="456"/>
      <c r="C51" s="456"/>
      <c r="D51" s="137" t="s">
        <v>492</v>
      </c>
      <c r="E51" s="137" t="s">
        <v>60</v>
      </c>
      <c r="F51" s="137" t="s">
        <v>60</v>
      </c>
      <c r="G51" s="137" t="s">
        <v>60</v>
      </c>
      <c r="H51" s="137" t="s">
        <v>60</v>
      </c>
      <c r="I51" s="137" t="s">
        <v>60</v>
      </c>
      <c r="J51" s="137" t="s">
        <v>60</v>
      </c>
      <c r="K51" s="137" t="s">
        <v>60</v>
      </c>
      <c r="L51" s="137" t="s">
        <v>60</v>
      </c>
      <c r="M51" s="137" t="s">
        <v>60</v>
      </c>
      <c r="N51" s="137" t="s">
        <v>60</v>
      </c>
      <c r="O51" s="137" t="s">
        <v>60</v>
      </c>
      <c r="P51" s="137" t="s">
        <v>60</v>
      </c>
      <c r="Q51" s="137" t="s">
        <v>60</v>
      </c>
      <c r="R51" s="137" t="s">
        <v>60</v>
      </c>
    </row>
    <row r="52" spans="2:18" s="86" customFormat="1" ht="30" x14ac:dyDescent="0.25">
      <c r="B52" s="149" t="s">
        <v>87</v>
      </c>
      <c r="C52" s="150" t="s">
        <v>169</v>
      </c>
      <c r="D52" s="156"/>
      <c r="E52" s="156">
        <f>E47</f>
        <v>1</v>
      </c>
      <c r="F52" s="156">
        <f>F47</f>
        <v>1.06</v>
      </c>
      <c r="G52" s="156">
        <f t="shared" ref="G52:R52" si="30">F52+(G47-1)</f>
        <v>1.1100000000000001</v>
      </c>
      <c r="H52" s="156">
        <f t="shared" si="30"/>
        <v>1.1600000000000001</v>
      </c>
      <c r="I52" s="156">
        <f t="shared" si="30"/>
        <v>1.2000000000000002</v>
      </c>
      <c r="J52" s="156">
        <f t="shared" si="30"/>
        <v>1.2400000000000002</v>
      </c>
      <c r="K52" s="156">
        <f t="shared" si="30"/>
        <v>1.2800000000000002</v>
      </c>
      <c r="L52" s="156">
        <f t="shared" si="30"/>
        <v>1.3200000000000003</v>
      </c>
      <c r="M52" s="156">
        <f t="shared" si="30"/>
        <v>1.3600000000000003</v>
      </c>
      <c r="N52" s="156">
        <f t="shared" si="30"/>
        <v>1.4000000000000004</v>
      </c>
      <c r="O52" s="156">
        <f t="shared" si="30"/>
        <v>1.4400000000000004</v>
      </c>
      <c r="P52" s="156">
        <f t="shared" si="30"/>
        <v>1.4800000000000004</v>
      </c>
      <c r="Q52" s="156">
        <f t="shared" si="30"/>
        <v>1.5200000000000005</v>
      </c>
      <c r="R52" s="156">
        <f t="shared" si="30"/>
        <v>1.5600000000000005</v>
      </c>
    </row>
    <row r="53" spans="2:18" s="86" customFormat="1" ht="30" x14ac:dyDescent="0.25">
      <c r="B53" s="149" t="s">
        <v>88</v>
      </c>
      <c r="C53" s="150" t="s">
        <v>482</v>
      </c>
      <c r="D53" s="154">
        <f t="shared" ref="D53:D68" si="31">SUM(E53:R53)</f>
        <v>25971779.839849956</v>
      </c>
      <c r="E53" s="155">
        <f t="shared" ref="E53" si="32">SUM(E78:H78)</f>
        <v>554798.44999999995</v>
      </c>
      <c r="F53" s="155">
        <f t="shared" ref="F53:F58" si="33">SUM(I78:L78)</f>
        <v>2717402.8081</v>
      </c>
      <c r="G53" s="155">
        <f t="shared" ref="G53:G58" si="34">SUM(M78:P78)</f>
        <v>2786197.8158999989</v>
      </c>
      <c r="H53" s="155">
        <f t="shared" ref="H53:H58" si="35">SUM(Q78:T78)</f>
        <v>2839458.4670999977</v>
      </c>
      <c r="I53" s="155">
        <f t="shared" ref="I53:I58" si="36">SUM(U78:X78)</f>
        <v>1799211.3733499981</v>
      </c>
      <c r="J53" s="155">
        <f t="shared" ref="J53:J58" si="37">SUM(Y78:AB78)</f>
        <v>1956219.3346999972</v>
      </c>
      <c r="K53" s="155">
        <f t="shared" ref="K53:K58" si="38">SUM(AC78:AF78)</f>
        <v>2129316.451099996</v>
      </c>
      <c r="L53" s="155">
        <f t="shared" ref="L53" si="39">SUM(AG78:AJ78)</f>
        <v>3052501.0718999933</v>
      </c>
      <c r="M53" s="155">
        <f t="shared" ref="M53" si="40">SUM(AK78:AN78)</f>
        <v>3105761.7230999921</v>
      </c>
      <c r="N53" s="155">
        <f t="shared" ref="N53:N58" si="41">SUM(AO78:AR78)</f>
        <v>3159022.3742999909</v>
      </c>
      <c r="O53" s="155">
        <f t="shared" ref="O53" si="42">SUM(AS78:AV78)</f>
        <v>1871889.9702999946</v>
      </c>
      <c r="P53" s="155">
        <f t="shared" ref="P53" si="43">SUM(AW78:AZ78)</f>
        <v>0</v>
      </c>
      <c r="Q53" s="155">
        <f t="shared" ref="Q53" si="44">SUM(BA78:BD78)</f>
        <v>0</v>
      </c>
      <c r="R53" s="155">
        <f t="shared" ref="R53" si="45">SUM(BE78:BH78)</f>
        <v>0</v>
      </c>
    </row>
    <row r="54" spans="2:18" s="86" customFormat="1" ht="30" x14ac:dyDescent="0.25">
      <c r="B54" s="149" t="s">
        <v>89</v>
      </c>
      <c r="C54" s="150" t="s">
        <v>483</v>
      </c>
      <c r="D54" s="154">
        <f>SUM(E54:R54)</f>
        <v>93041949.999999836</v>
      </c>
      <c r="E54" s="155">
        <f>SUM(E79:H79)</f>
        <v>3017500</v>
      </c>
      <c r="F54" s="155">
        <f t="shared" si="33"/>
        <v>8701050</v>
      </c>
      <c r="G54" s="155">
        <f t="shared" si="34"/>
        <v>8924699.9999999963</v>
      </c>
      <c r="H54" s="155">
        <f t="shared" si="35"/>
        <v>9095099.9999999925</v>
      </c>
      <c r="I54" s="155">
        <f t="shared" si="36"/>
        <v>9265499.9999999888</v>
      </c>
      <c r="J54" s="155">
        <f t="shared" si="37"/>
        <v>9435899.9999999851</v>
      </c>
      <c r="K54" s="155">
        <f t="shared" si="38"/>
        <v>9606299.9999999814</v>
      </c>
      <c r="L54" s="155">
        <f>SUM(AG79:AJ79)</f>
        <v>9776699.9999999776</v>
      </c>
      <c r="M54" s="155">
        <f>SUM(AK79:AN79)</f>
        <v>9947099.9999999739</v>
      </c>
      <c r="N54" s="155">
        <f t="shared" si="41"/>
        <v>10117499.999999972</v>
      </c>
      <c r="O54" s="155">
        <f>SUM(AS79:AV79)</f>
        <v>5154599.9999999851</v>
      </c>
      <c r="P54" s="155">
        <f>SUM(AW79:AZ79)</f>
        <v>0</v>
      </c>
      <c r="Q54" s="155">
        <f>SUM(BA79:BD79)</f>
        <v>0</v>
      </c>
      <c r="R54" s="155">
        <f>SUM(BE79:BH79)</f>
        <v>0</v>
      </c>
    </row>
    <row r="55" spans="2:18" s="86" customFormat="1" ht="16.149999999999999" customHeight="1" x14ac:dyDescent="0.25">
      <c r="B55" s="149" t="s">
        <v>90</v>
      </c>
      <c r="C55" s="150" t="s">
        <v>486</v>
      </c>
      <c r="D55" s="154">
        <f>SUM(E55:R55)</f>
        <v>8430897.999999987</v>
      </c>
      <c r="E55" s="155">
        <f>SUM(E80:H80)</f>
        <v>288600</v>
      </c>
      <c r="F55" s="155">
        <f t="shared" si="33"/>
        <v>792490</v>
      </c>
      <c r="G55" s="155">
        <f t="shared" si="34"/>
        <v>812859.99999999965</v>
      </c>
      <c r="H55" s="155">
        <f t="shared" si="35"/>
        <v>828379.9999999993</v>
      </c>
      <c r="I55" s="155">
        <f t="shared" si="36"/>
        <v>843899.99999999907</v>
      </c>
      <c r="J55" s="155">
        <f t="shared" si="37"/>
        <v>859419.99999999872</v>
      </c>
      <c r="K55" s="155">
        <f t="shared" si="38"/>
        <v>874939.99999999837</v>
      </c>
      <c r="L55" s="155">
        <f>SUM(AG80:AJ80)</f>
        <v>890459.99999999814</v>
      </c>
      <c r="M55" s="155">
        <f>SUM(AK80:AN80)</f>
        <v>905979.99999999779</v>
      </c>
      <c r="N55" s="155">
        <f t="shared" si="41"/>
        <v>921499.99999999732</v>
      </c>
      <c r="O55" s="155">
        <f>SUM(AS80:AV80)</f>
        <v>412367.99999999884</v>
      </c>
      <c r="P55" s="155"/>
      <c r="Q55" s="155"/>
      <c r="R55" s="155"/>
    </row>
    <row r="56" spans="2:18" s="86" customFormat="1" ht="15" x14ac:dyDescent="0.25">
      <c r="B56" s="149" t="s">
        <v>91</v>
      </c>
      <c r="C56" s="150" t="s">
        <v>171</v>
      </c>
      <c r="D56" s="154">
        <f>SUM(E56:R56)</f>
        <v>5032127.9999999916</v>
      </c>
      <c r="E56" s="155">
        <f>SUM(E81:H81)</f>
        <v>163200</v>
      </c>
      <c r="F56" s="155">
        <f t="shared" si="33"/>
        <v>470592</v>
      </c>
      <c r="G56" s="155">
        <f t="shared" si="34"/>
        <v>482687.99999999983</v>
      </c>
      <c r="H56" s="155">
        <f t="shared" si="35"/>
        <v>491903.99999999959</v>
      </c>
      <c r="I56" s="155">
        <f t="shared" si="36"/>
        <v>501119.99999999948</v>
      </c>
      <c r="J56" s="155">
        <f t="shared" si="37"/>
        <v>510335.9999999993</v>
      </c>
      <c r="K56" s="155">
        <f t="shared" si="38"/>
        <v>519551.99999999907</v>
      </c>
      <c r="L56" s="155">
        <f>SUM(AG81:AJ81)</f>
        <v>528767.99999999884</v>
      </c>
      <c r="M56" s="155">
        <f>SUM(AK81:AN81)</f>
        <v>537983.9999999986</v>
      </c>
      <c r="N56" s="155">
        <f t="shared" si="41"/>
        <v>547199.99999999837</v>
      </c>
      <c r="O56" s="155">
        <f>SUM(AS81:AV81)</f>
        <v>278783.99999999919</v>
      </c>
      <c r="P56" s="155">
        <f>SUM(AW81:AZ81)</f>
        <v>0</v>
      </c>
      <c r="Q56" s="155">
        <f>SUM(BA81:BD81)</f>
        <v>0</v>
      </c>
      <c r="R56" s="155">
        <f>SUM(BE81:BH81)</f>
        <v>0</v>
      </c>
    </row>
    <row r="57" spans="2:18" s="86" customFormat="1" ht="15" x14ac:dyDescent="0.25">
      <c r="B57" s="149" t="s">
        <v>92</v>
      </c>
      <c r="C57" s="150" t="s">
        <v>173</v>
      </c>
      <c r="D57" s="154">
        <f>SUM(E57:R57)</f>
        <v>13401508.222488478</v>
      </c>
      <c r="E57" s="155">
        <f>SUM(E82:H82)</f>
        <v>919666.79669999995</v>
      </c>
      <c r="F57" s="155">
        <f t="shared" si="33"/>
        <v>1206395.8884264997</v>
      </c>
      <c r="G57" s="155">
        <f t="shared" si="34"/>
        <v>1237404.8402709994</v>
      </c>
      <c r="H57" s="155">
        <f t="shared" si="35"/>
        <v>1261030.708342999</v>
      </c>
      <c r="I57" s="155">
        <f t="shared" si="36"/>
        <v>1284656.5764149984</v>
      </c>
      <c r="J57" s="155">
        <f t="shared" si="37"/>
        <v>1308282.444486998</v>
      </c>
      <c r="K57" s="155">
        <f t="shared" si="38"/>
        <v>1331908.3125589974</v>
      </c>
      <c r="L57" s="155">
        <f>SUM(AG82:AJ82)</f>
        <v>1355534.1806309968</v>
      </c>
      <c r="M57" s="155">
        <f>SUM(AK82:AN82)</f>
        <v>1379160.0487029965</v>
      </c>
      <c r="N57" s="155">
        <f t="shared" si="41"/>
        <v>1402785.9167749959</v>
      </c>
      <c r="O57" s="155">
        <f>SUM(AS82:AV82)</f>
        <v>714682.50917799794</v>
      </c>
      <c r="P57" s="155">
        <f>SUM(AW82:AZ82)</f>
        <v>0</v>
      </c>
      <c r="Q57" s="155">
        <f>SUM(BA82:BD82)</f>
        <v>0</v>
      </c>
      <c r="R57" s="155">
        <f>SUM(BE82:BH82)</f>
        <v>0</v>
      </c>
    </row>
    <row r="58" spans="2:18" s="366" customFormat="1" ht="15" x14ac:dyDescent="0.25">
      <c r="B58" s="362" t="s">
        <v>102</v>
      </c>
      <c r="C58" s="363" t="s">
        <v>415</v>
      </c>
      <c r="D58" s="364">
        <f>SUM(E58:R58)</f>
        <v>492000</v>
      </c>
      <c r="E58" s="365">
        <f>SUM(E83:H83)</f>
        <v>36000</v>
      </c>
      <c r="F58" s="365">
        <f t="shared" si="33"/>
        <v>48000</v>
      </c>
      <c r="G58" s="365">
        <f t="shared" si="34"/>
        <v>48000</v>
      </c>
      <c r="H58" s="365">
        <f t="shared" si="35"/>
        <v>48000</v>
      </c>
      <c r="I58" s="365">
        <f t="shared" si="36"/>
        <v>48000</v>
      </c>
      <c r="J58" s="365">
        <f t="shared" si="37"/>
        <v>48000</v>
      </c>
      <c r="K58" s="365">
        <f t="shared" si="38"/>
        <v>48000</v>
      </c>
      <c r="L58" s="365">
        <f>SUM(AG83:AJ83)</f>
        <v>48000</v>
      </c>
      <c r="M58" s="365">
        <f>SUM(AK83:AN83)</f>
        <v>48000</v>
      </c>
      <c r="N58" s="365">
        <f t="shared" si="41"/>
        <v>48000</v>
      </c>
      <c r="O58" s="365">
        <f>SUM(AS83:AV83)</f>
        <v>24000</v>
      </c>
      <c r="P58" s="365">
        <f>SUM(AW83:AZ83)</f>
        <v>0</v>
      </c>
      <c r="Q58" s="365">
        <f>SUM(BA83:BD83)</f>
        <v>0</v>
      </c>
      <c r="R58" s="365">
        <f>SUM(BE83:BH83)</f>
        <v>0</v>
      </c>
    </row>
    <row r="59" spans="2:18" s="86" customFormat="1" ht="15" x14ac:dyDescent="0.25">
      <c r="B59" s="149"/>
      <c r="C59" s="150"/>
      <c r="D59" s="154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</row>
    <row r="60" spans="2:18" s="86" customFormat="1" ht="15" x14ac:dyDescent="0.25">
      <c r="B60" s="149"/>
      <c r="C60" s="150"/>
      <c r="D60" s="154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</row>
    <row r="61" spans="2:18" s="86" customFormat="1" ht="15" hidden="1" x14ac:dyDescent="0.25">
      <c r="B61" s="149"/>
      <c r="C61" s="150"/>
      <c r="D61" s="154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</row>
    <row r="62" spans="2:18" s="86" customFormat="1" ht="15" hidden="1" x14ac:dyDescent="0.25">
      <c r="B62" s="149"/>
      <c r="C62" s="150"/>
      <c r="D62" s="154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</row>
    <row r="63" spans="2:18" s="86" customFormat="1" ht="15" hidden="1" x14ac:dyDescent="0.25">
      <c r="B63" s="149"/>
      <c r="C63" s="150"/>
      <c r="D63" s="154">
        <f t="shared" si="31"/>
        <v>0</v>
      </c>
      <c r="E63" s="155">
        <f>SUM(E89:H89)</f>
        <v>0</v>
      </c>
      <c r="F63" s="155">
        <f t="shared" ref="F63:F65" si="46">SUM(I89:L89)</f>
        <v>0</v>
      </c>
      <c r="G63" s="155">
        <f t="shared" ref="G63:G65" si="47">SUM(M89:P89)</f>
        <v>0</v>
      </c>
      <c r="H63" s="155">
        <f t="shared" ref="H63:H65" si="48">SUM(Q89:T89)</f>
        <v>0</v>
      </c>
      <c r="I63" s="155">
        <f t="shared" ref="I63:I65" si="49">SUM(U89:X89)</f>
        <v>0</v>
      </c>
      <c r="J63" s="155">
        <f t="shared" ref="J63:J65" si="50">SUM(Y89:AB89)</f>
        <v>0</v>
      </c>
      <c r="K63" s="155">
        <f t="shared" ref="K63:K65" si="51">SUM(AC89:AF89)</f>
        <v>0</v>
      </c>
      <c r="L63" s="155">
        <f>SUM(AG89:AJ89)</f>
        <v>0</v>
      </c>
      <c r="M63" s="155">
        <f>SUM(AK89:AN89)</f>
        <v>0</v>
      </c>
      <c r="N63" s="155">
        <f>SUM(AO89:AR89)</f>
        <v>0</v>
      </c>
      <c r="O63" s="155">
        <f>SUM(AS89:AV89)</f>
        <v>0</v>
      </c>
      <c r="P63" s="155">
        <f>SUM(AW89:AZ89)</f>
        <v>0</v>
      </c>
      <c r="Q63" s="155">
        <f>SUM(BA89:BD89)</f>
        <v>0</v>
      </c>
      <c r="R63" s="155">
        <f>SUM(BE89:BH89)</f>
        <v>0</v>
      </c>
    </row>
    <row r="64" spans="2:18" s="86" customFormat="1" ht="15" hidden="1" x14ac:dyDescent="0.25">
      <c r="B64" s="149"/>
      <c r="C64" s="150"/>
      <c r="D64" s="154">
        <f t="shared" si="31"/>
        <v>0</v>
      </c>
      <c r="E64" s="155">
        <f>SUM(E90:H90)</f>
        <v>0</v>
      </c>
      <c r="F64" s="155">
        <f t="shared" si="46"/>
        <v>0</v>
      </c>
      <c r="G64" s="155">
        <f t="shared" si="47"/>
        <v>0</v>
      </c>
      <c r="H64" s="155">
        <f t="shared" si="48"/>
        <v>0</v>
      </c>
      <c r="I64" s="155">
        <f t="shared" si="49"/>
        <v>0</v>
      </c>
      <c r="J64" s="155">
        <f t="shared" si="50"/>
        <v>0</v>
      </c>
      <c r="K64" s="155">
        <f t="shared" si="51"/>
        <v>0</v>
      </c>
      <c r="L64" s="155">
        <f>SUM(AG90:AJ90)</f>
        <v>0</v>
      </c>
      <c r="M64" s="155">
        <f>SUM(AK90:AN90)</f>
        <v>0</v>
      </c>
      <c r="N64" s="155">
        <f>SUM(AO90:AR90)</f>
        <v>0</v>
      </c>
      <c r="O64" s="155">
        <f>SUM(AS90:AV90)</f>
        <v>0</v>
      </c>
      <c r="P64" s="155">
        <f>SUM(AW90:AZ90)</f>
        <v>0</v>
      </c>
      <c r="Q64" s="155">
        <f>SUM(BA90:BD90)</f>
        <v>0</v>
      </c>
      <c r="R64" s="155">
        <f>SUM(BE90:BH90)</f>
        <v>0</v>
      </c>
    </row>
    <row r="65" spans="2:60" s="86" customFormat="1" ht="15" hidden="1" x14ac:dyDescent="0.25">
      <c r="B65" s="149"/>
      <c r="C65" s="150"/>
      <c r="D65" s="154">
        <f t="shared" si="31"/>
        <v>0</v>
      </c>
      <c r="E65" s="155">
        <f>SUM(E91:H91)</f>
        <v>0</v>
      </c>
      <c r="F65" s="155">
        <f t="shared" si="46"/>
        <v>0</v>
      </c>
      <c r="G65" s="155">
        <f t="shared" si="47"/>
        <v>0</v>
      </c>
      <c r="H65" s="155">
        <f t="shared" si="48"/>
        <v>0</v>
      </c>
      <c r="I65" s="155">
        <f t="shared" si="49"/>
        <v>0</v>
      </c>
      <c r="J65" s="155">
        <f t="shared" si="50"/>
        <v>0</v>
      </c>
      <c r="K65" s="155">
        <f t="shared" si="51"/>
        <v>0</v>
      </c>
      <c r="L65" s="155">
        <f>SUM(AG91:AJ91)</f>
        <v>0</v>
      </c>
      <c r="M65" s="155">
        <f>SUM(AK91:AN91)</f>
        <v>0</v>
      </c>
      <c r="N65" s="155">
        <f>SUM(AO91:AR91)</f>
        <v>0</v>
      </c>
      <c r="O65" s="155">
        <f>SUM(AS91:AV91)</f>
        <v>0</v>
      </c>
      <c r="P65" s="155">
        <f>SUM(AW91:AZ91)</f>
        <v>0</v>
      </c>
      <c r="Q65" s="155">
        <f>SUM(BA91:BD91)</f>
        <v>0</v>
      </c>
      <c r="R65" s="155">
        <f>SUM(BE91:BH91)</f>
        <v>0</v>
      </c>
    </row>
    <row r="66" spans="2:60" s="86" customFormat="1" ht="15" hidden="1" x14ac:dyDescent="0.25">
      <c r="B66" s="149"/>
      <c r="C66" s="150"/>
      <c r="D66" s="154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</row>
    <row r="67" spans="2:60" s="86" customFormat="1" ht="15" hidden="1" x14ac:dyDescent="0.25">
      <c r="B67" s="149"/>
      <c r="C67" s="150"/>
      <c r="D67" s="154">
        <f t="shared" si="31"/>
        <v>0</v>
      </c>
      <c r="E67" s="155">
        <f>SUM(E93:H93)</f>
        <v>0</v>
      </c>
      <c r="F67" s="155">
        <f>SUM(I93:L93)</f>
        <v>0</v>
      </c>
      <c r="G67" s="155">
        <f>SUM(M93:P93)</f>
        <v>0</v>
      </c>
      <c r="H67" s="155">
        <f>SUM(Q93:T93)</f>
        <v>0</v>
      </c>
      <c r="I67" s="155">
        <f>SUM(U93:X93)</f>
        <v>0</v>
      </c>
      <c r="J67" s="155">
        <f>SUM(Y93:AB93)</f>
        <v>0</v>
      </c>
      <c r="K67" s="155">
        <f>SUM(AC93:AF93)</f>
        <v>0</v>
      </c>
      <c r="L67" s="155">
        <f>SUM(AG93:AJ93)</f>
        <v>0</v>
      </c>
      <c r="M67" s="155">
        <f>SUM(AK93:AN93)</f>
        <v>0</v>
      </c>
      <c r="N67" s="155">
        <f>SUM(AO93:AR93)</f>
        <v>0</v>
      </c>
      <c r="O67" s="155">
        <f>SUM(AS93:AV93)</f>
        <v>0</v>
      </c>
      <c r="P67" s="155">
        <f>SUM(AW93:AZ93)</f>
        <v>0</v>
      </c>
      <c r="Q67" s="155">
        <f>SUM(BA93:BD93)</f>
        <v>0</v>
      </c>
      <c r="R67" s="155">
        <f>SUM(BE93:BH93)</f>
        <v>0</v>
      </c>
    </row>
    <row r="68" spans="2:60" s="86" customFormat="1" ht="15" hidden="1" x14ac:dyDescent="0.25">
      <c r="B68" s="149"/>
      <c r="C68" s="150"/>
      <c r="D68" s="154">
        <f t="shared" si="31"/>
        <v>0</v>
      </c>
      <c r="E68" s="155">
        <f>SUM(E94:H94)</f>
        <v>0</v>
      </c>
      <c r="F68" s="155">
        <f>SUM(I94:L94)</f>
        <v>0</v>
      </c>
      <c r="G68" s="155">
        <f>SUM(M94:P94)</f>
        <v>0</v>
      </c>
      <c r="H68" s="155">
        <f>SUM(Q94:T94)</f>
        <v>0</v>
      </c>
      <c r="I68" s="155">
        <f>SUM(U94:X94)</f>
        <v>0</v>
      </c>
      <c r="J68" s="155">
        <f>SUM(Y94:AB94)</f>
        <v>0</v>
      </c>
      <c r="K68" s="155">
        <f>SUM(AC94:AF94)</f>
        <v>0</v>
      </c>
      <c r="L68" s="155">
        <f>SUM(AG94:AJ94)</f>
        <v>0</v>
      </c>
      <c r="M68" s="155">
        <f>SUM(AK94:AN94)</f>
        <v>0</v>
      </c>
      <c r="N68" s="155">
        <f>SUM(AO94:AR94)</f>
        <v>0</v>
      </c>
      <c r="O68" s="155">
        <f>SUM(AS94:AV94)</f>
        <v>0</v>
      </c>
      <c r="P68" s="155">
        <f>SUM(AW94:AZ94)</f>
        <v>0</v>
      </c>
      <c r="Q68" s="155">
        <f>SUM(BA94:BD94)</f>
        <v>0</v>
      </c>
      <c r="R68" s="155">
        <f>SUM(BE94:BH94)</f>
        <v>0</v>
      </c>
    </row>
    <row r="69" spans="2:60" s="6" customFormat="1" ht="19.5" x14ac:dyDescent="0.55000000000000004">
      <c r="C69" s="5" t="s">
        <v>56</v>
      </c>
      <c r="D69" s="107">
        <f t="shared" ref="D69:R69" si="52">SUM(D53:D68)</f>
        <v>146370264.06233823</v>
      </c>
      <c r="E69" s="107">
        <f t="shared" si="52"/>
        <v>4979765.2467</v>
      </c>
      <c r="F69" s="107">
        <f t="shared" si="52"/>
        <v>13935930.696526499</v>
      </c>
      <c r="G69" s="107">
        <f t="shared" si="52"/>
        <v>14291850.656170994</v>
      </c>
      <c r="H69" s="107">
        <f t="shared" si="52"/>
        <v>14563873.17544299</v>
      </c>
      <c r="I69" s="107">
        <f t="shared" si="52"/>
        <v>13742387.949764986</v>
      </c>
      <c r="J69" s="107">
        <f t="shared" si="52"/>
        <v>14118157.779186979</v>
      </c>
      <c r="K69" s="107">
        <f t="shared" si="52"/>
        <v>14510016.763658971</v>
      </c>
      <c r="L69" s="107">
        <f t="shared" si="52"/>
        <v>15651963.252530964</v>
      </c>
      <c r="M69" s="107">
        <f t="shared" si="52"/>
        <v>15923985.771802958</v>
      </c>
      <c r="N69" s="107">
        <f t="shared" si="52"/>
        <v>16196008.291074954</v>
      </c>
      <c r="O69" s="107">
        <f t="shared" si="52"/>
        <v>8456324.4794779755</v>
      </c>
      <c r="P69" s="107">
        <f t="shared" si="52"/>
        <v>0</v>
      </c>
      <c r="Q69" s="107">
        <f t="shared" si="52"/>
        <v>0</v>
      </c>
      <c r="R69" s="107">
        <f t="shared" si="52"/>
        <v>0</v>
      </c>
    </row>
    <row r="70" spans="2:60" s="6" customFormat="1" ht="14.25" x14ac:dyDescent="0.2">
      <c r="E70" s="294"/>
      <c r="F70" s="294"/>
      <c r="G70" s="294"/>
      <c r="H70" s="294"/>
      <c r="I70" s="294"/>
      <c r="J70" s="294"/>
    </row>
    <row r="71" spans="2:60" s="6" customFormat="1" ht="15" x14ac:dyDescent="0.25">
      <c r="B71" s="5" t="s">
        <v>521</v>
      </c>
    </row>
    <row r="72" spans="2:60" s="6" customFormat="1" ht="14.25" x14ac:dyDescent="0.2"/>
    <row r="73" spans="2:60" s="6" customFormat="1" ht="15" x14ac:dyDescent="0.2">
      <c r="B73" s="454" t="s">
        <v>11</v>
      </c>
      <c r="C73" s="454" t="s">
        <v>93</v>
      </c>
      <c r="D73" s="457" t="s">
        <v>83</v>
      </c>
      <c r="E73" s="452" t="s">
        <v>31</v>
      </c>
      <c r="F73" s="453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3"/>
      <c r="AC73" s="453"/>
      <c r="AD73" s="453"/>
      <c r="AE73" s="453"/>
      <c r="AF73" s="453"/>
      <c r="AG73" s="453"/>
      <c r="AH73" s="453"/>
      <c r="AI73" s="453"/>
      <c r="AJ73" s="453"/>
      <c r="AK73" s="453"/>
      <c r="AL73" s="453"/>
      <c r="AM73" s="453"/>
      <c r="AN73" s="453"/>
      <c r="AO73" s="453"/>
      <c r="AP73" s="453"/>
      <c r="AQ73" s="453"/>
      <c r="AR73" s="453"/>
      <c r="AS73" s="453"/>
      <c r="AT73" s="453"/>
      <c r="AU73" s="453"/>
      <c r="AV73" s="453"/>
      <c r="AW73" s="453"/>
      <c r="AX73" s="453"/>
      <c r="AY73" s="453"/>
      <c r="AZ73" s="453"/>
      <c r="BA73" s="453"/>
      <c r="BB73" s="453"/>
      <c r="BC73" s="453"/>
      <c r="BD73" s="453"/>
      <c r="BE73" s="453"/>
      <c r="BF73" s="453"/>
      <c r="BG73" s="453"/>
      <c r="BH73" s="458"/>
    </row>
    <row r="74" spans="2:60" s="6" customFormat="1" ht="15" x14ac:dyDescent="0.2">
      <c r="B74" s="455"/>
      <c r="C74" s="455"/>
      <c r="D74" s="457"/>
      <c r="E74" s="459">
        <f>'11_Ост_П_ППР'!E170:H170</f>
        <v>2018</v>
      </c>
      <c r="F74" s="460"/>
      <c r="G74" s="460"/>
      <c r="H74" s="461"/>
      <c r="I74" s="459">
        <f>'11_Ост_П_ППР'!I170:L170</f>
        <v>2019</v>
      </c>
      <c r="J74" s="460"/>
      <c r="K74" s="460"/>
      <c r="L74" s="461"/>
      <c r="M74" s="459">
        <f>'11_Ост_П_ППР'!M170:P170</f>
        <v>2020</v>
      </c>
      <c r="N74" s="460"/>
      <c r="O74" s="460"/>
      <c r="P74" s="461"/>
      <c r="Q74" s="459">
        <f>'11_Ост_П_ППР'!Q170:T170</f>
        <v>2021</v>
      </c>
      <c r="R74" s="460"/>
      <c r="S74" s="460"/>
      <c r="T74" s="461"/>
      <c r="U74" s="459">
        <f>'11_Ост_П_ППР'!U170:X170</f>
        <v>2022</v>
      </c>
      <c r="V74" s="460"/>
      <c r="W74" s="460"/>
      <c r="X74" s="461"/>
      <c r="Y74" s="459">
        <f>'11_Ост_П_ППР'!Y170:AB170</f>
        <v>2023</v>
      </c>
      <c r="Z74" s="460"/>
      <c r="AA74" s="460"/>
      <c r="AB74" s="461"/>
      <c r="AC74" s="459">
        <f>'11_Ост_П_ППР'!AC170:AF170</f>
        <v>2024</v>
      </c>
      <c r="AD74" s="460"/>
      <c r="AE74" s="460"/>
      <c r="AF74" s="461"/>
      <c r="AG74" s="459">
        <f>'11_Ост_П_ППР'!AG170:AJ170</f>
        <v>2025</v>
      </c>
      <c r="AH74" s="460"/>
      <c r="AI74" s="460"/>
      <c r="AJ74" s="461"/>
      <c r="AK74" s="459">
        <f>'11_Ост_П_ППР'!AK170:AN170</f>
        <v>2026</v>
      </c>
      <c r="AL74" s="460"/>
      <c r="AM74" s="460"/>
      <c r="AN74" s="461"/>
      <c r="AO74" s="459">
        <f>'11_Ост_П_ППР'!AO170:AR170</f>
        <v>2027</v>
      </c>
      <c r="AP74" s="460"/>
      <c r="AQ74" s="460"/>
      <c r="AR74" s="461"/>
      <c r="AS74" s="459">
        <f>'11_Ост_П_ППР'!AS170:AV170</f>
        <v>2028</v>
      </c>
      <c r="AT74" s="460"/>
      <c r="AU74" s="460"/>
      <c r="AV74" s="461"/>
      <c r="AW74" s="459" t="str">
        <f>'11_Ост_П_ППР'!AW170:AZ170</f>
        <v>-</v>
      </c>
      <c r="AX74" s="460"/>
      <c r="AY74" s="460"/>
      <c r="AZ74" s="461"/>
      <c r="BA74" s="459" t="str">
        <f>'11_Ост_П_ППР'!BA170:BD170</f>
        <v>-</v>
      </c>
      <c r="BB74" s="460"/>
      <c r="BC74" s="460"/>
      <c r="BD74" s="461"/>
      <c r="BE74" s="459" t="str">
        <f>'11_Ост_П_ППР'!BE170:BH170</f>
        <v>-</v>
      </c>
      <c r="BF74" s="460"/>
      <c r="BG74" s="460"/>
      <c r="BH74" s="461"/>
    </row>
    <row r="75" spans="2:60" s="6" customFormat="1" ht="15" x14ac:dyDescent="0.2">
      <c r="B75" s="455"/>
      <c r="C75" s="455"/>
      <c r="D75" s="457"/>
      <c r="E75" s="137" t="s">
        <v>32</v>
      </c>
      <c r="F75" s="137" t="s">
        <v>33</v>
      </c>
      <c r="G75" s="137" t="s">
        <v>34</v>
      </c>
      <c r="H75" s="137" t="s">
        <v>35</v>
      </c>
      <c r="I75" s="137" t="s">
        <v>32</v>
      </c>
      <c r="J75" s="137" t="s">
        <v>33</v>
      </c>
      <c r="K75" s="137" t="s">
        <v>34</v>
      </c>
      <c r="L75" s="137" t="s">
        <v>35</v>
      </c>
      <c r="M75" s="137" t="s">
        <v>32</v>
      </c>
      <c r="N75" s="137" t="s">
        <v>33</v>
      </c>
      <c r="O75" s="137" t="s">
        <v>34</v>
      </c>
      <c r="P75" s="137" t="s">
        <v>35</v>
      </c>
      <c r="Q75" s="137" t="s">
        <v>32</v>
      </c>
      <c r="R75" s="137" t="s">
        <v>33</v>
      </c>
      <c r="S75" s="137" t="s">
        <v>34</v>
      </c>
      <c r="T75" s="137" t="s">
        <v>35</v>
      </c>
      <c r="U75" s="137" t="s">
        <v>32</v>
      </c>
      <c r="V75" s="137" t="s">
        <v>33</v>
      </c>
      <c r="W75" s="137" t="s">
        <v>34</v>
      </c>
      <c r="X75" s="137" t="s">
        <v>35</v>
      </c>
      <c r="Y75" s="137" t="s">
        <v>32</v>
      </c>
      <c r="Z75" s="137" t="s">
        <v>33</v>
      </c>
      <c r="AA75" s="137" t="s">
        <v>34</v>
      </c>
      <c r="AB75" s="137" t="s">
        <v>35</v>
      </c>
      <c r="AC75" s="137" t="s">
        <v>32</v>
      </c>
      <c r="AD75" s="137" t="s">
        <v>33</v>
      </c>
      <c r="AE75" s="137" t="s">
        <v>34</v>
      </c>
      <c r="AF75" s="137" t="s">
        <v>35</v>
      </c>
      <c r="AG75" s="137" t="s">
        <v>32</v>
      </c>
      <c r="AH75" s="137" t="s">
        <v>33</v>
      </c>
      <c r="AI75" s="137" t="s">
        <v>34</v>
      </c>
      <c r="AJ75" s="137" t="s">
        <v>35</v>
      </c>
      <c r="AK75" s="137" t="s">
        <v>32</v>
      </c>
      <c r="AL75" s="137" t="s">
        <v>33</v>
      </c>
      <c r="AM75" s="137" t="s">
        <v>34</v>
      </c>
      <c r="AN75" s="137" t="s">
        <v>35</v>
      </c>
      <c r="AO75" s="137" t="s">
        <v>32</v>
      </c>
      <c r="AP75" s="137" t="s">
        <v>33</v>
      </c>
      <c r="AQ75" s="137" t="s">
        <v>34</v>
      </c>
      <c r="AR75" s="137" t="s">
        <v>35</v>
      </c>
      <c r="AS75" s="137" t="s">
        <v>32</v>
      </c>
      <c r="AT75" s="137" t="s">
        <v>33</v>
      </c>
      <c r="AU75" s="137" t="s">
        <v>34</v>
      </c>
      <c r="AV75" s="137" t="s">
        <v>35</v>
      </c>
      <c r="AW75" s="137" t="s">
        <v>32</v>
      </c>
      <c r="AX75" s="137" t="s">
        <v>33</v>
      </c>
      <c r="AY75" s="137" t="s">
        <v>34</v>
      </c>
      <c r="AZ75" s="137" t="s">
        <v>35</v>
      </c>
      <c r="BA75" s="137" t="s">
        <v>32</v>
      </c>
      <c r="BB75" s="137" t="s">
        <v>33</v>
      </c>
      <c r="BC75" s="137" t="s">
        <v>34</v>
      </c>
      <c r="BD75" s="137" t="s">
        <v>35</v>
      </c>
      <c r="BE75" s="137" t="s">
        <v>32</v>
      </c>
      <c r="BF75" s="137" t="s">
        <v>33</v>
      </c>
      <c r="BG75" s="137" t="s">
        <v>34</v>
      </c>
      <c r="BH75" s="137" t="s">
        <v>35</v>
      </c>
    </row>
    <row r="76" spans="2:60" s="6" customFormat="1" ht="30" x14ac:dyDescent="0.2">
      <c r="B76" s="456"/>
      <c r="C76" s="456"/>
      <c r="D76" s="137" t="s">
        <v>492</v>
      </c>
      <c r="E76" s="137" t="s">
        <v>61</v>
      </c>
      <c r="F76" s="137" t="s">
        <v>61</v>
      </c>
      <c r="G76" s="137" t="s">
        <v>61</v>
      </c>
      <c r="H76" s="137" t="s">
        <v>61</v>
      </c>
      <c r="I76" s="137" t="s">
        <v>61</v>
      </c>
      <c r="J76" s="137" t="s">
        <v>61</v>
      </c>
      <c r="K76" s="137" t="s">
        <v>61</v>
      </c>
      <c r="L76" s="137" t="s">
        <v>61</v>
      </c>
      <c r="M76" s="137" t="s">
        <v>61</v>
      </c>
      <c r="N76" s="137" t="s">
        <v>61</v>
      </c>
      <c r="O76" s="137" t="s">
        <v>61</v>
      </c>
      <c r="P76" s="137" t="s">
        <v>61</v>
      </c>
      <c r="Q76" s="137" t="s">
        <v>61</v>
      </c>
      <c r="R76" s="137" t="s">
        <v>61</v>
      </c>
      <c r="S76" s="137" t="s">
        <v>61</v>
      </c>
      <c r="T76" s="137" t="s">
        <v>61</v>
      </c>
      <c r="U76" s="137" t="s">
        <v>61</v>
      </c>
      <c r="V76" s="137" t="s">
        <v>61</v>
      </c>
      <c r="W76" s="137" t="s">
        <v>61</v>
      </c>
      <c r="X76" s="137" t="s">
        <v>61</v>
      </c>
      <c r="Y76" s="137" t="s">
        <v>61</v>
      </c>
      <c r="Z76" s="137" t="s">
        <v>61</v>
      </c>
      <c r="AA76" s="137" t="s">
        <v>61</v>
      </c>
      <c r="AB76" s="137" t="s">
        <v>61</v>
      </c>
      <c r="AC76" s="137" t="s">
        <v>61</v>
      </c>
      <c r="AD76" s="137" t="s">
        <v>61</v>
      </c>
      <c r="AE76" s="137" t="s">
        <v>61</v>
      </c>
      <c r="AF76" s="137" t="s">
        <v>61</v>
      </c>
      <c r="AG76" s="137" t="s">
        <v>61</v>
      </c>
      <c r="AH76" s="137" t="s">
        <v>61</v>
      </c>
      <c r="AI76" s="137" t="s">
        <v>61</v>
      </c>
      <c r="AJ76" s="137" t="s">
        <v>61</v>
      </c>
      <c r="AK76" s="137" t="s">
        <v>61</v>
      </c>
      <c r="AL76" s="137" t="s">
        <v>61</v>
      </c>
      <c r="AM76" s="137" t="s">
        <v>61</v>
      </c>
      <c r="AN76" s="137" t="s">
        <v>61</v>
      </c>
      <c r="AO76" s="137" t="s">
        <v>61</v>
      </c>
      <c r="AP76" s="137" t="s">
        <v>61</v>
      </c>
      <c r="AQ76" s="137" t="s">
        <v>61</v>
      </c>
      <c r="AR76" s="137" t="s">
        <v>61</v>
      </c>
      <c r="AS76" s="137" t="s">
        <v>61</v>
      </c>
      <c r="AT76" s="137" t="s">
        <v>61</v>
      </c>
      <c r="AU76" s="137" t="s">
        <v>61</v>
      </c>
      <c r="AV76" s="137" t="s">
        <v>61</v>
      </c>
      <c r="AW76" s="137" t="s">
        <v>61</v>
      </c>
      <c r="AX76" s="137" t="s">
        <v>61</v>
      </c>
      <c r="AY76" s="137" t="s">
        <v>61</v>
      </c>
      <c r="AZ76" s="137" t="s">
        <v>61</v>
      </c>
      <c r="BA76" s="137" t="s">
        <v>61</v>
      </c>
      <c r="BB76" s="137" t="s">
        <v>61</v>
      </c>
      <c r="BC76" s="137" t="s">
        <v>61</v>
      </c>
      <c r="BD76" s="137" t="s">
        <v>61</v>
      </c>
      <c r="BE76" s="137" t="s">
        <v>61</v>
      </c>
      <c r="BF76" s="137" t="s">
        <v>61</v>
      </c>
      <c r="BG76" s="137" t="s">
        <v>61</v>
      </c>
      <c r="BH76" s="137" t="s">
        <v>61</v>
      </c>
    </row>
    <row r="77" spans="2:60" s="86" customFormat="1" ht="30" x14ac:dyDescent="0.25">
      <c r="B77" s="149" t="s">
        <v>87</v>
      </c>
      <c r="C77" s="150" t="s">
        <v>169</v>
      </c>
      <c r="D77" s="156">
        <f>AVERAGE(E77:BH77)</f>
        <v>1.1486607142857121</v>
      </c>
      <c r="E77" s="156">
        <v>1</v>
      </c>
      <c r="F77" s="156">
        <v>1</v>
      </c>
      <c r="G77" s="156">
        <v>1</v>
      </c>
      <c r="H77" s="156">
        <v>1</v>
      </c>
      <c r="I77" s="156">
        <f>H77+0.01</f>
        <v>1.01</v>
      </c>
      <c r="J77" s="156">
        <f>I77+0.005</f>
        <v>1.0149999999999999</v>
      </c>
      <c r="K77" s="156">
        <f t="shared" ref="K77:L77" si="53">J77+0.01</f>
        <v>1.0249999999999999</v>
      </c>
      <c r="L77" s="156">
        <f t="shared" si="53"/>
        <v>1.0349999999999999</v>
      </c>
      <c r="M77" s="156">
        <f>L77+0.005</f>
        <v>1.0399999999999998</v>
      </c>
      <c r="N77" s="156">
        <f t="shared" ref="N77:AR77" si="54">M77+0.005</f>
        <v>1.0449999999999997</v>
      </c>
      <c r="O77" s="156">
        <f t="shared" si="54"/>
        <v>1.0499999999999996</v>
      </c>
      <c r="P77" s="156">
        <f t="shared" si="54"/>
        <v>1.0549999999999995</v>
      </c>
      <c r="Q77" s="156">
        <f t="shared" si="54"/>
        <v>1.0599999999999994</v>
      </c>
      <c r="R77" s="156">
        <f t="shared" si="54"/>
        <v>1.0649999999999993</v>
      </c>
      <c r="S77" s="156">
        <f t="shared" si="54"/>
        <v>1.0699999999999992</v>
      </c>
      <c r="T77" s="156">
        <f t="shared" si="54"/>
        <v>1.0749999999999991</v>
      </c>
      <c r="U77" s="156">
        <f t="shared" si="54"/>
        <v>1.079999999999999</v>
      </c>
      <c r="V77" s="156">
        <f t="shared" si="54"/>
        <v>1.0849999999999989</v>
      </c>
      <c r="W77" s="156">
        <f t="shared" si="54"/>
        <v>1.0899999999999987</v>
      </c>
      <c r="X77" s="156">
        <f t="shared" si="54"/>
        <v>1.0949999999999986</v>
      </c>
      <c r="Y77" s="156">
        <f t="shared" si="54"/>
        <v>1.0999999999999985</v>
      </c>
      <c r="Z77" s="156">
        <f t="shared" si="54"/>
        <v>1.1049999999999984</v>
      </c>
      <c r="AA77" s="156">
        <f t="shared" si="54"/>
        <v>1.1099999999999983</v>
      </c>
      <c r="AB77" s="156">
        <f t="shared" si="54"/>
        <v>1.1149999999999982</v>
      </c>
      <c r="AC77" s="156">
        <f t="shared" si="54"/>
        <v>1.1199999999999981</v>
      </c>
      <c r="AD77" s="156">
        <f t="shared" si="54"/>
        <v>1.124999999999998</v>
      </c>
      <c r="AE77" s="156">
        <f t="shared" si="54"/>
        <v>1.1299999999999979</v>
      </c>
      <c r="AF77" s="156">
        <f t="shared" si="54"/>
        <v>1.1349999999999978</v>
      </c>
      <c r="AG77" s="156">
        <f t="shared" si="54"/>
        <v>1.1399999999999977</v>
      </c>
      <c r="AH77" s="156">
        <f t="shared" si="54"/>
        <v>1.1449999999999976</v>
      </c>
      <c r="AI77" s="156">
        <f t="shared" si="54"/>
        <v>1.1499999999999975</v>
      </c>
      <c r="AJ77" s="156">
        <f t="shared" si="54"/>
        <v>1.1549999999999974</v>
      </c>
      <c r="AK77" s="156">
        <f t="shared" si="54"/>
        <v>1.1599999999999973</v>
      </c>
      <c r="AL77" s="156">
        <f t="shared" si="54"/>
        <v>1.1649999999999971</v>
      </c>
      <c r="AM77" s="156">
        <f t="shared" si="54"/>
        <v>1.169999999999997</v>
      </c>
      <c r="AN77" s="156">
        <f t="shared" si="54"/>
        <v>1.1749999999999969</v>
      </c>
      <c r="AO77" s="156">
        <f t="shared" si="54"/>
        <v>1.1799999999999968</v>
      </c>
      <c r="AP77" s="156">
        <f t="shared" si="54"/>
        <v>1.1849999999999967</v>
      </c>
      <c r="AQ77" s="156">
        <f t="shared" si="54"/>
        <v>1.1899999999999966</v>
      </c>
      <c r="AR77" s="156">
        <f t="shared" si="54"/>
        <v>1.1949999999999965</v>
      </c>
      <c r="AS77" s="156">
        <f>AR77+(O47-1.03)</f>
        <v>1.2049999999999965</v>
      </c>
      <c r="AT77" s="156">
        <f t="shared" ref="AT77:AV77" si="55">AS77+0.01</f>
        <v>1.2149999999999965</v>
      </c>
      <c r="AU77" s="156">
        <f t="shared" si="55"/>
        <v>1.2249999999999965</v>
      </c>
      <c r="AV77" s="156">
        <f t="shared" si="55"/>
        <v>1.2349999999999965</v>
      </c>
      <c r="AW77" s="156">
        <f>AV77+(P47-1.03)</f>
        <v>1.2449999999999966</v>
      </c>
      <c r="AX77" s="156">
        <f t="shared" ref="AX77:AZ77" si="56">AW77+0.01</f>
        <v>1.2549999999999966</v>
      </c>
      <c r="AY77" s="156">
        <f t="shared" si="56"/>
        <v>1.2649999999999966</v>
      </c>
      <c r="AZ77" s="156">
        <f t="shared" si="56"/>
        <v>1.2749999999999966</v>
      </c>
      <c r="BA77" s="156">
        <f>AZ77+(Q47-1.03)</f>
        <v>1.2849999999999966</v>
      </c>
      <c r="BB77" s="156">
        <f t="shared" ref="BB77:BD77" si="57">BA77+0.01</f>
        <v>1.2949999999999966</v>
      </c>
      <c r="BC77" s="156">
        <f t="shared" si="57"/>
        <v>1.3049999999999966</v>
      </c>
      <c r="BD77" s="156">
        <f t="shared" si="57"/>
        <v>1.3149999999999966</v>
      </c>
      <c r="BE77" s="156">
        <f>BD77+(R47-1.03)</f>
        <v>1.3249999999999966</v>
      </c>
      <c r="BF77" s="156">
        <f t="shared" ref="BF77:BH77" si="58">BE77+0.01</f>
        <v>1.3349999999999966</v>
      </c>
      <c r="BG77" s="156">
        <f t="shared" si="58"/>
        <v>1.3449999999999966</v>
      </c>
      <c r="BH77" s="156">
        <f t="shared" si="58"/>
        <v>1.3549999999999967</v>
      </c>
    </row>
    <row r="78" spans="2:60" s="86" customFormat="1" ht="30" x14ac:dyDescent="0.25">
      <c r="B78" s="149" t="s">
        <v>88</v>
      </c>
      <c r="C78" s="150" t="s">
        <v>482</v>
      </c>
      <c r="D78" s="154">
        <f t="shared" ref="D78:D94" si="59">SUM(E78:BH78)</f>
        <v>25971779.839849964</v>
      </c>
      <c r="E78" s="155">
        <f>'12_Ост_П_Обор_ПИР'!E139*E77</f>
        <v>0</v>
      </c>
      <c r="F78" s="155">
        <f>'12_Ост_П_Обор_ПИР'!F139*F77</f>
        <v>0</v>
      </c>
      <c r="G78" s="155">
        <f>'12_Ост_П_Обор_ПИР'!G139*G77</f>
        <v>0</v>
      </c>
      <c r="H78" s="155">
        <f>'12_Ост_П_Обор_ПИР'!H139*H77</f>
        <v>554798.44999999995</v>
      </c>
      <c r="I78" s="155">
        <f>'12_Ост_П_Обор_ПИР'!I139*I77</f>
        <v>1568970.0166</v>
      </c>
      <c r="J78" s="155">
        <f>'12_Ост_П_Обор_ПИР'!J139*J77</f>
        <v>0</v>
      </c>
      <c r="K78" s="155">
        <f>'12_Ост_П_Обор_ПИР'!K139*K77</f>
        <v>0</v>
      </c>
      <c r="L78" s="155">
        <f>'12_Ост_П_Обор_ПИР'!L139*L77</f>
        <v>1148432.7914999998</v>
      </c>
      <c r="M78" s="155">
        <f>'12_Ост_П_Обор_ПИР'!M139*M77</f>
        <v>1615573.0863999997</v>
      </c>
      <c r="N78" s="155">
        <f>'12_Ост_П_Обор_ПИР'!N139*N77</f>
        <v>0</v>
      </c>
      <c r="O78" s="155">
        <f>'12_Ост_П_Обор_ПИР'!O139*O77</f>
        <v>0</v>
      </c>
      <c r="P78" s="155">
        <f>'12_Ост_П_Обор_ПИР'!P139*P77</f>
        <v>1170624.7294999994</v>
      </c>
      <c r="Q78" s="155">
        <f>'12_Ост_П_Обор_ПИР'!Q139*Q77</f>
        <v>1646641.7995999989</v>
      </c>
      <c r="R78" s="155">
        <f>'12_Ост_П_Обор_ПИР'!R139*R77</f>
        <v>0</v>
      </c>
      <c r="S78" s="155">
        <f>'12_Ост_П_Обор_ПИР'!S139*S77</f>
        <v>0</v>
      </c>
      <c r="T78" s="155">
        <f>'12_Ост_П_Обор_ПИР'!T139*T77</f>
        <v>1192816.6674999988</v>
      </c>
      <c r="U78" s="155">
        <f>'12_Ост_П_Обор_ПИР'!U139*U77</f>
        <v>1677710.5127999983</v>
      </c>
      <c r="V78" s="155">
        <f>'12_Ост_П_Обор_ПИР'!V139*V77</f>
        <v>0</v>
      </c>
      <c r="W78" s="155">
        <f>'12_Ост_П_Обор_ПИР'!W139*W77</f>
        <v>0</v>
      </c>
      <c r="X78" s="155">
        <f>'12_Ост_П_Обор_ПИР'!X139*X77</f>
        <v>121500.86054999985</v>
      </c>
      <c r="Y78" s="155">
        <f>'12_Ост_П_Обор_ПИР'!Y139*Y77</f>
        <v>1708779.2259999977</v>
      </c>
      <c r="Z78" s="155">
        <f>'12_Ост_П_Обор_ПИР'!Z139*Z77</f>
        <v>0</v>
      </c>
      <c r="AA78" s="155">
        <f>'12_Ост_П_Обор_ПИР'!AA139*AA77</f>
        <v>0</v>
      </c>
      <c r="AB78" s="155">
        <f>'12_Ост_П_Обор_ПИР'!AB139*AB77</f>
        <v>247440.1086999996</v>
      </c>
      <c r="AC78" s="155">
        <f>'12_Ост_П_Обор_ПИР'!AC139*AC77</f>
        <v>869923.96959999844</v>
      </c>
      <c r="AD78" s="155">
        <f>'12_Ост_П_Обор_ПИР'!AD139*AD77</f>
        <v>0</v>
      </c>
      <c r="AE78" s="155">
        <f>'12_Ост_П_Обор_ПИР'!AE139*AE77</f>
        <v>0</v>
      </c>
      <c r="AF78" s="155">
        <f>'12_Ост_П_Обор_ПИР'!AF139*AF77</f>
        <v>1259392.4814999974</v>
      </c>
      <c r="AG78" s="155">
        <f>'12_Ост_П_Обор_ПИР'!AG139*AG77</f>
        <v>1770916.6523999963</v>
      </c>
      <c r="AH78" s="155">
        <f>'12_Ост_П_Обор_ПИР'!AH139*AH77</f>
        <v>0</v>
      </c>
      <c r="AI78" s="155">
        <f>'12_Ост_П_Обор_ПИР'!AI139*AI77</f>
        <v>0</v>
      </c>
      <c r="AJ78" s="155">
        <f>'12_Ост_П_Обор_ПИР'!AJ139*AJ77</f>
        <v>1281584.419499997</v>
      </c>
      <c r="AK78" s="155">
        <f>'12_Ост_П_Обор_ПИР'!AK139*AK77</f>
        <v>1801985.3655999957</v>
      </c>
      <c r="AL78" s="155">
        <f>'12_Ост_П_Обор_ПИР'!AL139*AL77</f>
        <v>0</v>
      </c>
      <c r="AM78" s="155">
        <f>'12_Ост_П_Обор_ПИР'!AM139*AM77</f>
        <v>0</v>
      </c>
      <c r="AN78" s="155">
        <f>'12_Ост_П_Обор_ПИР'!AN139*AN77</f>
        <v>1303776.3574999964</v>
      </c>
      <c r="AO78" s="155">
        <f>'12_Ост_П_Обор_ПИР'!AO139*AO77</f>
        <v>1833054.0787999949</v>
      </c>
      <c r="AP78" s="155">
        <f>'12_Ост_П_Обор_ПИР'!AP139*AP77</f>
        <v>0</v>
      </c>
      <c r="AQ78" s="155">
        <f>'12_Ост_П_Обор_ПИР'!AQ139*AQ77</f>
        <v>0</v>
      </c>
      <c r="AR78" s="155">
        <f>'12_Ост_П_Обор_ПИР'!AR139*AR77</f>
        <v>1325968.295499996</v>
      </c>
      <c r="AS78" s="155">
        <f>'12_Ост_П_Обор_ПИР'!AS139*AS77</f>
        <v>1871889.9702999946</v>
      </c>
      <c r="AT78" s="155">
        <f>'12_Ост_П_Обор_ПИР'!AT139*AT77</f>
        <v>0</v>
      </c>
      <c r="AU78" s="155">
        <f>'12_Ост_П_Обор_ПИР'!AU139*AU77</f>
        <v>0</v>
      </c>
      <c r="AV78" s="155">
        <f>'12_Ост_П_Обор_ПИР'!AV139*AV77</f>
        <v>0</v>
      </c>
      <c r="AW78" s="155">
        <f>'12_Ост_П_Обор_ПИР'!AW139*AW77</f>
        <v>0</v>
      </c>
      <c r="AX78" s="155">
        <f>'12_Ост_П_Обор_ПИР'!AX139*AX77</f>
        <v>0</v>
      </c>
      <c r="AY78" s="155">
        <f>'12_Ост_П_Обор_ПИР'!AY139*AY77</f>
        <v>0</v>
      </c>
      <c r="AZ78" s="155">
        <f>'12_Ост_П_Обор_ПИР'!AZ139*AZ77</f>
        <v>0</v>
      </c>
      <c r="BA78" s="155">
        <f>'12_Ост_П_Обор_ПИР'!BA139*BA77</f>
        <v>0</v>
      </c>
      <c r="BB78" s="155">
        <f>'12_Ост_П_Обор_ПИР'!BB139*BB77</f>
        <v>0</v>
      </c>
      <c r="BC78" s="155">
        <f>'12_Ост_П_Обор_ПИР'!BC139*BC77</f>
        <v>0</v>
      </c>
      <c r="BD78" s="155">
        <f>'12_Ост_П_Обор_ПИР'!BD139*BD77</f>
        <v>0</v>
      </c>
      <c r="BE78" s="155">
        <f>'12_Ост_П_Обор_ПИР'!BE139*BE77</f>
        <v>0</v>
      </c>
      <c r="BF78" s="155">
        <f>'12_Ост_П_Обор_ПИР'!BF139*BF77</f>
        <v>0</v>
      </c>
      <c r="BG78" s="155">
        <f>'12_Ост_П_Обор_ПИР'!BG139*BG77</f>
        <v>0</v>
      </c>
      <c r="BH78" s="155">
        <f>'12_Ост_П_Обор_ПИР'!BH139*BH77</f>
        <v>0</v>
      </c>
    </row>
    <row r="79" spans="2:60" s="86" customFormat="1" ht="30" x14ac:dyDescent="0.25">
      <c r="B79" s="149" t="s">
        <v>89</v>
      </c>
      <c r="C79" s="150" t="s">
        <v>483</v>
      </c>
      <c r="D79" s="154">
        <f t="shared" ref="D79:D80" si="60">SUM(E79:BH79)</f>
        <v>93041949.999999911</v>
      </c>
      <c r="E79" s="155">
        <f>('14_Ост_П_Экспл'!E69+'14_Ост_П_Экспл'!E77+'14_Ост_П_Экспл'!E85)*E77</f>
        <v>0</v>
      </c>
      <c r="F79" s="155">
        <f>('14_Ост_П_Экспл'!F69+'14_Ост_П_Экспл'!F77+'14_Ост_П_Экспл'!F85)*F77</f>
        <v>0</v>
      </c>
      <c r="G79" s="155">
        <f>('14_Ост_П_Экспл'!G69+'14_Ост_П_Экспл'!G77+'14_Ост_П_Экспл'!G85)*G77</f>
        <v>887500</v>
      </c>
      <c r="H79" s="155">
        <f>('14_Ост_П_Экспл'!H69+'14_Ост_П_Экспл'!H77+'14_Ост_П_Экспл'!H85)*H77</f>
        <v>2130000</v>
      </c>
      <c r="I79" s="155">
        <f>('14_Ост_П_Экспл'!I69+'14_Ост_П_Экспл'!I77+'14_Ост_П_Экспл'!I85)*I77</f>
        <v>2151300</v>
      </c>
      <c r="J79" s="155">
        <f>('14_Ост_П_Экспл'!J69+'14_Ост_П_Экспл'!J77+'14_Ост_П_Экспл'!J85)*J77</f>
        <v>2161950</v>
      </c>
      <c r="K79" s="155">
        <f>('14_Ост_П_Экспл'!K69+'14_Ост_П_Экспл'!K77+'14_Ост_П_Экспл'!K85)*K77</f>
        <v>2183250</v>
      </c>
      <c r="L79" s="155">
        <f>('14_Ост_П_Экспл'!L69+'14_Ост_П_Экспл'!L77+'14_Ост_П_Экспл'!L85)*L77</f>
        <v>2204550</v>
      </c>
      <c r="M79" s="155">
        <f>('14_Ост_П_Экспл'!M69+'14_Ост_П_Экспл'!M77+'14_Ост_П_Экспл'!M85)*M77</f>
        <v>2215199.9999999995</v>
      </c>
      <c r="N79" s="155">
        <f>('14_Ост_П_Экспл'!N69+'14_Ост_П_Экспл'!N77+'14_Ост_П_Экспл'!N85)*N77</f>
        <v>2225849.9999999995</v>
      </c>
      <c r="O79" s="155">
        <f>('14_Ост_П_Экспл'!O69+'14_Ост_П_Экспл'!O77+'14_Ост_П_Экспл'!O85)*O77</f>
        <v>2236499.9999999991</v>
      </c>
      <c r="P79" s="155">
        <f>('14_Ост_П_Экспл'!P69+'14_Ост_П_Экспл'!P77+'14_Ост_П_Экспл'!P85)*P77</f>
        <v>2247149.9999999991</v>
      </c>
      <c r="Q79" s="155">
        <f>('14_Ост_П_Экспл'!Q69+'14_Ост_П_Экспл'!Q77+'14_Ост_П_Экспл'!Q85)*Q77</f>
        <v>2257799.9999999986</v>
      </c>
      <c r="R79" s="155">
        <f>('14_Ост_П_Экспл'!R69+'14_Ост_П_Экспл'!R77+'14_Ост_П_Экспл'!R85)*R77</f>
        <v>2268449.9999999986</v>
      </c>
      <c r="S79" s="155">
        <f>('14_Ост_П_Экспл'!S69+'14_Ост_П_Экспл'!S77+'14_Ост_П_Экспл'!S85)*S77</f>
        <v>2279099.9999999981</v>
      </c>
      <c r="T79" s="155">
        <f>('14_Ост_П_Экспл'!T69+'14_Ост_П_Экспл'!T77+'14_Ост_П_Экспл'!T85)*T77</f>
        <v>2289749.9999999981</v>
      </c>
      <c r="U79" s="155">
        <f>('14_Ост_П_Экспл'!U69+'14_Ост_П_Экспл'!U77+'14_Ост_П_Экспл'!U85)*U77</f>
        <v>2300399.9999999977</v>
      </c>
      <c r="V79" s="155">
        <f>('14_Ост_П_Экспл'!V69+'14_Ост_П_Экспл'!V77+'14_Ост_П_Экспл'!V85)*V77</f>
        <v>2311049.9999999977</v>
      </c>
      <c r="W79" s="155">
        <f>('14_Ост_П_Экспл'!W69+'14_Ост_П_Экспл'!W77+'14_Ост_П_Экспл'!W85)*W77</f>
        <v>2321699.9999999972</v>
      </c>
      <c r="X79" s="155">
        <f>('14_Ост_П_Экспл'!X69+'14_Ост_П_Экспл'!X77+'14_Ост_П_Экспл'!X85)*X77</f>
        <v>2332349.9999999972</v>
      </c>
      <c r="Y79" s="155">
        <f>('14_Ост_П_Экспл'!Y69+'14_Ост_П_Экспл'!Y77+'14_Ост_П_Экспл'!Y85)*Y77</f>
        <v>2342999.9999999967</v>
      </c>
      <c r="Z79" s="155">
        <f>('14_Ост_П_Экспл'!Z69+'14_Ост_П_Экспл'!Z77+'14_Ост_П_Экспл'!Z85)*Z77</f>
        <v>2353649.9999999967</v>
      </c>
      <c r="AA79" s="155">
        <f>('14_Ост_П_Экспл'!AA69+'14_Ост_П_Экспл'!AA77+'14_Ост_П_Экспл'!AA85)*AA77</f>
        <v>2364299.9999999963</v>
      </c>
      <c r="AB79" s="155">
        <f>('14_Ост_П_Экспл'!AB69+'14_Ост_П_Экспл'!AB77+'14_Ост_П_Экспл'!AB85)*AB77</f>
        <v>2374949.9999999963</v>
      </c>
      <c r="AC79" s="155">
        <f>('14_Ост_П_Экспл'!AC69+'14_Ост_П_Экспл'!AC77+'14_Ост_П_Экспл'!AC85)*AC77</f>
        <v>2385599.9999999958</v>
      </c>
      <c r="AD79" s="155">
        <f>('14_Ост_П_Экспл'!AD69+'14_Ост_П_Экспл'!AD77+'14_Ост_П_Экспл'!AD85)*AD77</f>
        <v>2396249.9999999958</v>
      </c>
      <c r="AE79" s="155">
        <f>('14_Ост_П_Экспл'!AE69+'14_Ост_П_Экспл'!AE77+'14_Ост_П_Экспл'!AE85)*AE77</f>
        <v>2406899.9999999953</v>
      </c>
      <c r="AF79" s="155">
        <f>('14_Ост_П_Экспл'!AF69+'14_Ост_П_Экспл'!AF77+'14_Ост_П_Экспл'!AF85)*AF77</f>
        <v>2417549.9999999953</v>
      </c>
      <c r="AG79" s="155">
        <f>('14_Ост_П_Экспл'!AG69+'14_Ост_П_Экспл'!AG77+'14_Ост_П_Экспл'!AG85)*AG77</f>
        <v>2428199.9999999949</v>
      </c>
      <c r="AH79" s="155">
        <f>('14_Ост_П_Экспл'!AH69+'14_Ост_П_Экспл'!AH77+'14_Ост_П_Экспл'!AH85)*AH77</f>
        <v>2438849.9999999949</v>
      </c>
      <c r="AI79" s="155">
        <f>('14_Ост_П_Экспл'!AI69+'14_Ост_П_Экспл'!AI77+'14_Ост_П_Экспл'!AI85)*AI77</f>
        <v>2449499.9999999944</v>
      </c>
      <c r="AJ79" s="155">
        <f>('14_Ост_П_Экспл'!AJ69+'14_Ост_П_Экспл'!AJ77+'14_Ост_П_Экспл'!AJ85)*AJ77</f>
        <v>2460149.9999999944</v>
      </c>
      <c r="AK79" s="155">
        <f>('14_Ост_П_Экспл'!AK69+'14_Ост_П_Экспл'!AK77+'14_Ост_П_Экспл'!AK85)*AK77</f>
        <v>2470799.9999999939</v>
      </c>
      <c r="AL79" s="155">
        <f>('14_Ост_П_Экспл'!AL69+'14_Ост_П_Экспл'!AL77+'14_Ост_П_Экспл'!AL85)*AL77</f>
        <v>2481449.9999999939</v>
      </c>
      <c r="AM79" s="155">
        <f>('14_Ост_П_Экспл'!AM69+'14_Ост_П_Экспл'!AM77+'14_Ост_П_Экспл'!AM85)*AM77</f>
        <v>2492099.9999999935</v>
      </c>
      <c r="AN79" s="155">
        <f>('14_Ост_П_Экспл'!AN69+'14_Ост_П_Экспл'!AN77+'14_Ост_П_Экспл'!AN85)*AN77</f>
        <v>2502749.9999999935</v>
      </c>
      <c r="AO79" s="155">
        <f>('14_Ост_П_Экспл'!AO69+'14_Ост_П_Экспл'!AO77+'14_Ост_П_Экспл'!AO85)*AO77</f>
        <v>2513399.999999993</v>
      </c>
      <c r="AP79" s="155">
        <f>('14_Ост_П_Экспл'!AP69+'14_Ост_П_Экспл'!AP77+'14_Ост_П_Экспл'!AP85)*AP77</f>
        <v>2524049.999999993</v>
      </c>
      <c r="AQ79" s="155">
        <f>('14_Ост_П_Экспл'!AQ69+'14_Ост_П_Экспл'!AQ77+'14_Ост_П_Экспл'!AQ85)*AQ77</f>
        <v>2534699.999999993</v>
      </c>
      <c r="AR79" s="155">
        <f>('14_Ост_П_Экспл'!AR69+'14_Ост_П_Экспл'!AR77+'14_Ост_П_Экспл'!AR85)*AR77</f>
        <v>2545349.9999999925</v>
      </c>
      <c r="AS79" s="155">
        <f>('14_Ост_П_Экспл'!AS69+'14_Ост_П_Экспл'!AS77+'14_Ост_П_Экспл'!AS85)*AS77</f>
        <v>2566649.9999999925</v>
      </c>
      <c r="AT79" s="155">
        <f>('14_Ост_П_Экспл'!AT69+'14_Ост_П_Экспл'!AT77+'14_Ост_П_Экспл'!AT85)*AT77</f>
        <v>2587949.9999999925</v>
      </c>
      <c r="AU79" s="155">
        <f>('14_Ост_П_Экспл'!AU69+'14_Ост_П_Экспл'!AU77+'14_Ост_П_Экспл'!AU85)*AU77</f>
        <v>0</v>
      </c>
      <c r="AV79" s="155">
        <f>('14_Ост_П_Экспл'!AV69+'14_Ост_П_Экспл'!AV77+'14_Ост_П_Экспл'!AV85)*AV77</f>
        <v>0</v>
      </c>
      <c r="AW79" s="155">
        <f>('14_Ост_П_Экспл'!AW69+'14_Ост_П_Экспл'!AW77+'14_Ост_П_Экспл'!AW85+'14_Ост_П_Экспл'!AW93+'14_Ост_П_Экспл'!AW101)*AW77</f>
        <v>0</v>
      </c>
      <c r="AX79" s="155">
        <f>('14_Ост_П_Экспл'!AX69+'14_Ост_П_Экспл'!AX77+'14_Ост_П_Экспл'!AX85+'14_Ост_П_Экспл'!AX93+'14_Ост_П_Экспл'!AX101)*AX77</f>
        <v>0</v>
      </c>
      <c r="AY79" s="155">
        <f>('14_Ост_П_Экспл'!AY69+'14_Ост_П_Экспл'!AY77+'14_Ост_П_Экспл'!AY85+'14_Ост_П_Экспл'!AY93+'14_Ост_П_Экспл'!AY101)*AY77</f>
        <v>0</v>
      </c>
      <c r="AZ79" s="155">
        <f>('14_Ост_П_Экспл'!AZ69+'14_Ост_П_Экспл'!AZ77+'14_Ост_П_Экспл'!AZ85+'14_Ост_П_Экспл'!AZ93+'14_Ост_П_Экспл'!AZ101)*AZ77</f>
        <v>0</v>
      </c>
      <c r="BA79" s="155">
        <f>('14_Ост_П_Экспл'!BA69+'14_Ост_П_Экспл'!BA77+'14_Ост_П_Экспл'!BA85+'14_Ост_П_Экспл'!BA93+'14_Ост_П_Экспл'!BA101)*BA77</f>
        <v>0</v>
      </c>
      <c r="BB79" s="155">
        <f>('14_Ост_П_Экспл'!BB69+'14_Ост_П_Экспл'!BB77+'14_Ост_П_Экспл'!BB85+'14_Ост_П_Экспл'!BB93+'14_Ост_П_Экспл'!BB101)*BB77</f>
        <v>0</v>
      </c>
      <c r="BC79" s="155">
        <f>('14_Ост_П_Экспл'!BC69+'14_Ост_П_Экспл'!BC77+'14_Ост_П_Экспл'!BC85+'14_Ост_П_Экспл'!BC93+'14_Ост_П_Экспл'!BC101)*BC77</f>
        <v>0</v>
      </c>
      <c r="BD79" s="155">
        <f>('14_Ост_П_Экспл'!BD69+'14_Ост_П_Экспл'!BD77+'14_Ост_П_Экспл'!BD85+'14_Ост_П_Экспл'!BD93+'14_Ост_П_Экспл'!BD101)*BD77</f>
        <v>0</v>
      </c>
      <c r="BE79" s="155">
        <f>('14_Ост_П_Экспл'!BE69+'14_Ост_П_Экспл'!BE77+'14_Ост_П_Экспл'!BE85+'14_Ост_П_Экспл'!BE93+'14_Ост_П_Экспл'!BE101)*BE77</f>
        <v>0</v>
      </c>
      <c r="BF79" s="155">
        <f>('14_Ост_П_Экспл'!BF69+'14_Ост_П_Экспл'!BF77+'14_Ост_П_Экспл'!BF85+'14_Ост_П_Экспл'!BF93+'14_Ост_П_Экспл'!BF101)*BF77</f>
        <v>0</v>
      </c>
      <c r="BG79" s="155">
        <f>('14_Ост_П_Экспл'!BG69+'14_Ост_П_Экспл'!BG77+'14_Ост_П_Экспл'!BG85+'14_Ост_П_Экспл'!BG93+'14_Ост_П_Экспл'!BG101)*BG77</f>
        <v>0</v>
      </c>
      <c r="BH79" s="155">
        <f>('14_Ост_П_Экспл'!BH69+'14_Ост_П_Экспл'!BH77+'14_Ост_П_Экспл'!BH85+'14_Ост_П_Экспл'!BH93+'14_Ост_П_Экспл'!BH101)*BH77</f>
        <v>0</v>
      </c>
    </row>
    <row r="80" spans="2:60" s="86" customFormat="1" ht="15" x14ac:dyDescent="0.25">
      <c r="B80" s="149" t="s">
        <v>90</v>
      </c>
      <c r="C80" s="150" t="s">
        <v>486</v>
      </c>
      <c r="D80" s="154">
        <f t="shared" si="60"/>
        <v>8430897.999999987</v>
      </c>
      <c r="E80" s="155">
        <f>('10_ЕПУ_СМР_Экспл'!E111+'10_ЕПУ_СМР_Экспл'!E112+'10_ЕПУ_СМР_Экспл'!E117)*E77</f>
        <v>0</v>
      </c>
      <c r="F80" s="155">
        <f>('10_ЕПУ_СМР_Экспл'!F111+'10_ЕПУ_СМР_Экспл'!F112+'10_ЕПУ_СМР_Экспл'!F117)*F77</f>
        <v>0</v>
      </c>
      <c r="G80" s="155">
        <f>('10_ЕПУ_СМР_Экспл'!G111+'10_ЕПУ_СМР_Экспл'!G112+'10_ЕПУ_СМР_Экспл'!G117)*G77</f>
        <v>94600</v>
      </c>
      <c r="H80" s="155">
        <f>('10_ЕПУ_СМР_Экспл'!H111+'10_ЕПУ_СМР_Экспл'!H112+'10_ЕПУ_СМР_Экспл'!H117)*H77</f>
        <v>194000</v>
      </c>
      <c r="I80" s="155">
        <f>('10_ЕПУ_СМР_Экспл'!I111+'10_ЕПУ_СМР_Экспл'!I112+'10_ЕПУ_СМР_Экспл'!I117)*I77</f>
        <v>195940</v>
      </c>
      <c r="J80" s="155">
        <f>('10_ЕПУ_СМР_Экспл'!J111+'10_ЕПУ_СМР_Экспл'!J112+'10_ЕПУ_СМР_Экспл'!J117)*J77</f>
        <v>196909.99999999997</v>
      </c>
      <c r="K80" s="155">
        <f>('10_ЕПУ_СМР_Экспл'!K111+'10_ЕПУ_СМР_Экспл'!K112+'10_ЕПУ_СМР_Экспл'!K117)*K77</f>
        <v>198849.99999999997</v>
      </c>
      <c r="L80" s="155">
        <f>('10_ЕПУ_СМР_Экспл'!L111+'10_ЕПУ_СМР_Экспл'!L112+'10_ЕПУ_СМР_Экспл'!L117)*L77</f>
        <v>200789.99999999997</v>
      </c>
      <c r="M80" s="155">
        <f>('10_ЕПУ_СМР_Экспл'!M111+'10_ЕПУ_СМР_Экспл'!M112+'10_ЕПУ_СМР_Экспл'!M117)*M77</f>
        <v>201759.99999999997</v>
      </c>
      <c r="N80" s="155">
        <f>('10_ЕПУ_СМР_Экспл'!N111+'10_ЕПУ_СМР_Экспл'!N112+'10_ЕПУ_СМР_Экспл'!N117)*N77</f>
        <v>202729.99999999994</v>
      </c>
      <c r="O80" s="155">
        <f>('10_ЕПУ_СМР_Экспл'!O111+'10_ЕПУ_СМР_Экспл'!O112+'10_ЕПУ_СМР_Экспл'!O117)*O77</f>
        <v>203699.99999999991</v>
      </c>
      <c r="P80" s="155">
        <f>('10_ЕПУ_СМР_Экспл'!P111+'10_ЕПУ_СМР_Экспл'!P112+'10_ЕПУ_СМР_Экспл'!P117)*P77</f>
        <v>204669.99999999991</v>
      </c>
      <c r="Q80" s="155">
        <f>('10_ЕПУ_СМР_Экспл'!Q111+'10_ЕПУ_СМР_Экспл'!Q112+'10_ЕПУ_СМР_Экспл'!Q117)*Q77</f>
        <v>205639.99999999988</v>
      </c>
      <c r="R80" s="155">
        <f>('10_ЕПУ_СМР_Экспл'!R111+'10_ЕПУ_СМР_Экспл'!R112+'10_ЕПУ_СМР_Экспл'!R117)*R77</f>
        <v>206609.99999999985</v>
      </c>
      <c r="S80" s="155">
        <f>('10_ЕПУ_СМР_Экспл'!S111+'10_ЕПУ_СМР_Экспл'!S112+'10_ЕПУ_СМР_Экспл'!S117)*S77</f>
        <v>207579.99999999983</v>
      </c>
      <c r="T80" s="155">
        <f>('10_ЕПУ_СМР_Экспл'!T111+'10_ЕПУ_СМР_Экспл'!T112+'10_ЕПУ_СМР_Экспл'!T117)*T77</f>
        <v>208549.99999999983</v>
      </c>
      <c r="U80" s="155">
        <f>('10_ЕПУ_СМР_Экспл'!U111+'10_ЕПУ_СМР_Экспл'!U112+'10_ЕПУ_СМР_Экспл'!U117)*U77</f>
        <v>209519.9999999998</v>
      </c>
      <c r="V80" s="155">
        <f>('10_ЕПУ_СМР_Экспл'!V111+'10_ЕПУ_СМР_Экспл'!V112+'10_ЕПУ_СМР_Экспл'!V117)*V77</f>
        <v>210489.99999999977</v>
      </c>
      <c r="W80" s="155">
        <f>('10_ЕПУ_СМР_Экспл'!W111+'10_ЕПУ_СМР_Экспл'!W112+'10_ЕПУ_СМР_Экспл'!W117)*W77</f>
        <v>211459.99999999977</v>
      </c>
      <c r="X80" s="155">
        <f>('10_ЕПУ_СМР_Экспл'!X111+'10_ЕПУ_СМР_Экспл'!X112+'10_ЕПУ_СМР_Экспл'!X117)*X77</f>
        <v>212429.99999999974</v>
      </c>
      <c r="Y80" s="155">
        <f>('10_ЕПУ_СМР_Экспл'!Y111+'10_ЕПУ_СМР_Экспл'!Y112+'10_ЕПУ_СМР_Экспл'!Y117)*Y77</f>
        <v>213399.99999999971</v>
      </c>
      <c r="Z80" s="155">
        <f>('10_ЕПУ_СМР_Экспл'!Z111+'10_ЕПУ_СМР_Экспл'!Z112+'10_ЕПУ_СМР_Экспл'!Z117)*Z77</f>
        <v>214369.99999999971</v>
      </c>
      <c r="AA80" s="155">
        <f>('10_ЕПУ_СМР_Экспл'!AA111+'10_ЕПУ_СМР_Экспл'!AA112+'10_ЕПУ_СМР_Экспл'!AA117)*AA77</f>
        <v>215339.99999999968</v>
      </c>
      <c r="AB80" s="155">
        <f>('10_ЕПУ_СМР_Экспл'!AB111+'10_ЕПУ_СМР_Экспл'!AB112+'10_ЕПУ_СМР_Экспл'!AB117)*AB77</f>
        <v>216309.99999999965</v>
      </c>
      <c r="AC80" s="155">
        <f>('10_ЕПУ_СМР_Экспл'!AC111+'10_ЕПУ_СМР_Экспл'!AC112+'10_ЕПУ_СМР_Экспл'!AC117)*AC77</f>
        <v>217279.99999999962</v>
      </c>
      <c r="AD80" s="155">
        <f>('10_ЕПУ_СМР_Экспл'!AD111+'10_ЕПУ_СМР_Экспл'!AD112+'10_ЕПУ_СМР_Экспл'!AD117)*AD77</f>
        <v>218249.99999999962</v>
      </c>
      <c r="AE80" s="155">
        <f>('10_ЕПУ_СМР_Экспл'!AE111+'10_ЕПУ_СМР_Экспл'!AE112+'10_ЕПУ_СМР_Экспл'!AE117)*AE77</f>
        <v>219219.99999999959</v>
      </c>
      <c r="AF80" s="155">
        <f>('10_ЕПУ_СМР_Экспл'!AF111+'10_ЕПУ_СМР_Экспл'!AF112+'10_ЕПУ_СМР_Экспл'!AF117)*AF77</f>
        <v>220189.99999999956</v>
      </c>
      <c r="AG80" s="155">
        <f>('10_ЕПУ_СМР_Экспл'!AG111+'10_ЕПУ_СМР_Экспл'!AG112+'10_ЕПУ_СМР_Экспл'!AG117)*AG77</f>
        <v>221159.99999999956</v>
      </c>
      <c r="AH80" s="155">
        <f>('10_ЕПУ_СМР_Экспл'!AH111+'10_ЕПУ_СМР_Экспл'!AH112+'10_ЕПУ_СМР_Экспл'!AH117)*AH77</f>
        <v>222129.99999999953</v>
      </c>
      <c r="AI80" s="155">
        <f>('10_ЕПУ_СМР_Экспл'!AI111+'10_ЕПУ_СМР_Экспл'!AI112+'10_ЕПУ_СМР_Экспл'!AI117)*AI77</f>
        <v>223099.99999999951</v>
      </c>
      <c r="AJ80" s="155">
        <f>('10_ЕПУ_СМР_Экспл'!AJ111+'10_ЕПУ_СМР_Экспл'!AJ112+'10_ЕПУ_СМР_Экспл'!AJ117)*AJ77</f>
        <v>224069.99999999948</v>
      </c>
      <c r="AK80" s="155">
        <f>('10_ЕПУ_СМР_Экспл'!AK111+'10_ЕПУ_СМР_Экспл'!AK112+'10_ЕПУ_СМР_Экспл'!AK117)*AK77</f>
        <v>225039.99999999948</v>
      </c>
      <c r="AL80" s="155">
        <f>('10_ЕПУ_СМР_Экспл'!AL111+'10_ЕПУ_СМР_Экспл'!AL112+'10_ЕПУ_СМР_Экспл'!AL117)*AL77</f>
        <v>226009.99999999945</v>
      </c>
      <c r="AM80" s="155">
        <f>('10_ЕПУ_СМР_Экспл'!AM111+'10_ЕПУ_СМР_Экспл'!AM112+'10_ЕПУ_СМР_Экспл'!AM117)*AM77</f>
        <v>226979.99999999942</v>
      </c>
      <c r="AN80" s="155">
        <f>('10_ЕПУ_СМР_Экспл'!AN111+'10_ЕПУ_СМР_Экспл'!AN112+'10_ЕПУ_СМР_Экспл'!AN117)*AN77</f>
        <v>227949.99999999942</v>
      </c>
      <c r="AO80" s="155">
        <f>('10_ЕПУ_СМР_Экспл'!AO111+'10_ЕПУ_СМР_Экспл'!AO112+'10_ЕПУ_СМР_Экспл'!AO117)*AO77</f>
        <v>228919.99999999939</v>
      </c>
      <c r="AP80" s="155">
        <f>('10_ЕПУ_СМР_Экспл'!AP111+'10_ЕПУ_СМР_Экспл'!AP112+'10_ЕПУ_СМР_Экспл'!AP117)*AP77</f>
        <v>229889.99999999936</v>
      </c>
      <c r="AQ80" s="155">
        <f>('10_ЕПУ_СМР_Экспл'!AQ111+'10_ЕПУ_СМР_Экспл'!AQ112+'10_ЕПУ_СМР_Экспл'!AQ117)*AQ77</f>
        <v>230859.99999999933</v>
      </c>
      <c r="AR80" s="155">
        <f>('10_ЕПУ_СМР_Экспл'!AR111+'10_ЕПУ_СМР_Экспл'!AR112+'10_ЕПУ_СМР_Экспл'!AR117)*AR77</f>
        <v>231829.99999999933</v>
      </c>
      <c r="AS80" s="155">
        <f>('10_ЕПУ_СМР_Экспл'!AS111+'10_ЕПУ_СМР_Экспл'!AS112+'10_ЕПУ_СМР_Экспл'!AS117)*AS77</f>
        <v>205331.99999999942</v>
      </c>
      <c r="AT80" s="155">
        <f>('10_ЕПУ_СМР_Экспл'!AT111+'10_ЕПУ_СМР_Экспл'!AT112+'10_ЕПУ_СМР_Экспл'!AT117)*AT77</f>
        <v>207035.99999999942</v>
      </c>
      <c r="AU80" s="155">
        <f>('10_ЕПУ_СМР_Экспл'!AU111+'10_ЕПУ_СМР_Экспл'!AU112+'10_ЕПУ_СМР_Экспл'!AU117)*AU77</f>
        <v>0</v>
      </c>
      <c r="AV80" s="155">
        <f>('10_ЕПУ_СМР_Экспл'!AV111+'10_ЕПУ_СМР_Экспл'!AV112+'10_ЕПУ_СМР_Экспл'!AV117)*AV77</f>
        <v>0</v>
      </c>
      <c r="AW80" s="155">
        <f>('14_Ост_П_Экспл'!AW70+'14_Ост_П_Экспл'!AW78+'14_Ост_П_Экспл'!AW86+'14_Ост_П_Экспл'!AW94+'14_Ост_П_Экспл'!AW102)*AW78</f>
        <v>0</v>
      </c>
      <c r="AX80" s="155">
        <f>('14_Ост_П_Экспл'!AX70+'14_Ост_П_Экспл'!AX78+'14_Ост_П_Экспл'!AX86+'14_Ост_П_Экспл'!AX94+'14_Ост_П_Экспл'!AX102)*AX78</f>
        <v>0</v>
      </c>
      <c r="AY80" s="155">
        <f>('14_Ост_П_Экспл'!AY70+'14_Ост_П_Экспл'!AY78+'14_Ост_П_Экспл'!AY86+'14_Ост_П_Экспл'!AY94+'14_Ост_П_Экспл'!AY102)*AY78</f>
        <v>0</v>
      </c>
      <c r="AZ80" s="155">
        <f>('14_Ост_П_Экспл'!AZ70+'14_Ост_П_Экспл'!AZ78+'14_Ост_П_Экспл'!AZ86+'14_Ост_П_Экспл'!AZ94+'14_Ост_П_Экспл'!AZ102)*AZ78</f>
        <v>0</v>
      </c>
      <c r="BA80" s="155">
        <f>('14_Ост_П_Экспл'!BA70+'14_Ост_П_Экспл'!BA78+'14_Ост_П_Экспл'!BA86+'14_Ост_П_Экспл'!BA94+'14_Ост_П_Экспл'!BA102)*BA78</f>
        <v>0</v>
      </c>
      <c r="BB80" s="155">
        <f>('14_Ост_П_Экспл'!BB70+'14_Ост_П_Экспл'!BB78+'14_Ост_П_Экспл'!BB86+'14_Ост_П_Экспл'!BB94+'14_Ост_П_Экспл'!BB102)*BB78</f>
        <v>0</v>
      </c>
      <c r="BC80" s="155">
        <f>('14_Ост_П_Экспл'!BC70+'14_Ост_П_Экспл'!BC78+'14_Ост_П_Экспл'!BC86+'14_Ост_П_Экспл'!BC94+'14_Ост_П_Экспл'!BC102)*BC78</f>
        <v>0</v>
      </c>
      <c r="BD80" s="155">
        <f>('14_Ост_П_Экспл'!BD70+'14_Ост_П_Экспл'!BD78+'14_Ост_П_Экспл'!BD86+'14_Ост_П_Экспл'!BD94+'14_Ост_П_Экспл'!BD102)*BD78</f>
        <v>0</v>
      </c>
      <c r="BE80" s="155">
        <f>('14_Ост_П_Экспл'!BE70+'14_Ост_П_Экспл'!BE78+'14_Ост_П_Экспл'!BE86+'14_Ост_П_Экспл'!BE94+'14_Ост_П_Экспл'!BE102)*BE78</f>
        <v>0</v>
      </c>
      <c r="BF80" s="155">
        <f>('14_Ост_П_Экспл'!BF70+'14_Ост_П_Экспл'!BF78+'14_Ост_П_Экспл'!BF86+'14_Ост_П_Экспл'!BF94+'14_Ост_П_Экспл'!BF102)*BF78</f>
        <v>0</v>
      </c>
      <c r="BG80" s="155">
        <f>('14_Ост_П_Экспл'!BG70+'14_Ост_П_Экспл'!BG78+'14_Ост_П_Экспл'!BG86+'14_Ост_П_Экспл'!BG94+'14_Ост_П_Экспл'!BG102)*BG78</f>
        <v>0</v>
      </c>
      <c r="BH80" s="155">
        <f>('14_Ост_П_Экспл'!BH70+'14_Ост_П_Экспл'!BH78+'14_Ост_П_Экспл'!BH86+'14_Ост_П_Экспл'!BH94+'14_Ост_П_Экспл'!BH102)*BH78</f>
        <v>0</v>
      </c>
    </row>
    <row r="81" spans="2:60" s="86" customFormat="1" ht="15" x14ac:dyDescent="0.25">
      <c r="B81" s="149" t="s">
        <v>91</v>
      </c>
      <c r="C81" s="150" t="s">
        <v>171</v>
      </c>
      <c r="D81" s="154">
        <f>SUM(E81:BH81)</f>
        <v>5032127.9999999944</v>
      </c>
      <c r="E81" s="155">
        <f>'15_Ост_П_Трансп_Экспл'!E89*E77</f>
        <v>0</v>
      </c>
      <c r="F81" s="155">
        <f>'15_Ост_П_Трансп_Экспл'!F89*F77</f>
        <v>0</v>
      </c>
      <c r="G81" s="155">
        <f>'15_Ост_П_Трансп_Экспл'!G89*G77</f>
        <v>48000</v>
      </c>
      <c r="H81" s="155">
        <f>'15_Ост_П_Трансп_Экспл'!H89*H77</f>
        <v>115200</v>
      </c>
      <c r="I81" s="155">
        <f>'15_Ост_П_Трансп_Экспл'!I89*I77</f>
        <v>116352</v>
      </c>
      <c r="J81" s="155">
        <f>'15_Ост_П_Трансп_Экспл'!J89*J77</f>
        <v>116927.99999999999</v>
      </c>
      <c r="K81" s="155">
        <f>'15_Ост_П_Трансп_Экспл'!K89*K77</f>
        <v>118079.99999999999</v>
      </c>
      <c r="L81" s="155">
        <f>'15_Ост_П_Трансп_Экспл'!L89*L77</f>
        <v>119231.99999999999</v>
      </c>
      <c r="M81" s="155">
        <f>'15_Ост_П_Трансп_Экспл'!M89*M77</f>
        <v>119807.99999999999</v>
      </c>
      <c r="N81" s="155">
        <f>'15_Ост_П_Трансп_Экспл'!N89*N77</f>
        <v>120383.99999999997</v>
      </c>
      <c r="O81" s="155">
        <f>'15_Ост_П_Трансп_Экспл'!O89*O77</f>
        <v>120959.99999999996</v>
      </c>
      <c r="P81" s="155">
        <f>'15_Ост_П_Трансп_Экспл'!P89*P77</f>
        <v>121535.99999999994</v>
      </c>
      <c r="Q81" s="155">
        <f>'15_Ост_П_Трансп_Экспл'!Q89*Q77</f>
        <v>122111.99999999993</v>
      </c>
      <c r="R81" s="155">
        <f>'15_Ост_П_Трансп_Экспл'!R89*R77</f>
        <v>122687.99999999991</v>
      </c>
      <c r="S81" s="155">
        <f>'15_Ост_П_Трансп_Экспл'!S89*S77</f>
        <v>123263.9999999999</v>
      </c>
      <c r="T81" s="155">
        <f>'15_Ост_П_Трансп_Экспл'!T89*T77</f>
        <v>123839.9999999999</v>
      </c>
      <c r="U81" s="155">
        <f>'15_Ост_П_Трансп_Экспл'!U89*U77</f>
        <v>124415.99999999988</v>
      </c>
      <c r="V81" s="155">
        <f>'15_Ост_П_Трансп_Экспл'!V89*V77</f>
        <v>124991.99999999987</v>
      </c>
      <c r="W81" s="155">
        <f>'15_Ост_П_Трансп_Экспл'!W89*W77</f>
        <v>125567.99999999985</v>
      </c>
      <c r="X81" s="155">
        <f>'15_Ост_П_Трансп_Экспл'!X89*X77</f>
        <v>126143.99999999984</v>
      </c>
      <c r="Y81" s="155">
        <f>'15_Ост_П_Трансп_Экспл'!Y89*Y77</f>
        <v>126719.99999999983</v>
      </c>
      <c r="Z81" s="155">
        <f>'15_Ост_П_Трансп_Экспл'!Z89*Z77</f>
        <v>127295.99999999983</v>
      </c>
      <c r="AA81" s="155">
        <f>'15_Ост_П_Трансп_Экспл'!AA89*AA77</f>
        <v>127871.99999999981</v>
      </c>
      <c r="AB81" s="155">
        <f>'15_Ост_П_Трансп_Экспл'!AB89*AB77</f>
        <v>128447.9999999998</v>
      </c>
      <c r="AC81" s="155">
        <f>'15_Ост_П_Трансп_Экспл'!AC89*AC77</f>
        <v>129023.99999999978</v>
      </c>
      <c r="AD81" s="155">
        <f>'15_Ост_П_Трансп_Экспл'!AD89*AD77</f>
        <v>129599.99999999977</v>
      </c>
      <c r="AE81" s="155">
        <f>'15_Ост_П_Трансп_Экспл'!AE89*AE77</f>
        <v>130175.99999999975</v>
      </c>
      <c r="AF81" s="155">
        <f>'15_Ост_П_Трансп_Экспл'!AF89*AF77</f>
        <v>130751.99999999974</v>
      </c>
      <c r="AG81" s="155">
        <f>'15_Ост_П_Трансп_Экспл'!AG89*AG77</f>
        <v>131327.99999999974</v>
      </c>
      <c r="AH81" s="155">
        <f>'15_Ост_П_Трансп_Экспл'!AH89*AH77</f>
        <v>131903.99999999971</v>
      </c>
      <c r="AI81" s="155">
        <f>'15_Ост_П_Трансп_Экспл'!AI89*AI77</f>
        <v>132479.99999999971</v>
      </c>
      <c r="AJ81" s="155">
        <f>'15_Ост_П_Трансп_Экспл'!AJ89*AJ77</f>
        <v>133055.99999999971</v>
      </c>
      <c r="AK81" s="155">
        <f>'15_Ост_П_Трансп_Экспл'!AK89*AK77</f>
        <v>133631.99999999968</v>
      </c>
      <c r="AL81" s="155">
        <f>'15_Ост_П_Трансп_Экспл'!AL89*AL77</f>
        <v>134207.99999999968</v>
      </c>
      <c r="AM81" s="155">
        <f>'15_Ост_П_Трансп_Экспл'!AM89*AM77</f>
        <v>134783.99999999965</v>
      </c>
      <c r="AN81" s="155">
        <f>'15_Ост_П_Трансп_Экспл'!AN89*AN77</f>
        <v>135359.99999999965</v>
      </c>
      <c r="AO81" s="155">
        <f>'15_Ост_П_Трансп_Экспл'!AO89*AO77</f>
        <v>135935.99999999962</v>
      </c>
      <c r="AP81" s="155">
        <f>'15_Ост_П_Трансп_Экспл'!AP89*AP77</f>
        <v>136511.99999999962</v>
      </c>
      <c r="AQ81" s="155">
        <f>'15_Ост_П_Трансп_Экспл'!AQ89*AQ77</f>
        <v>137087.99999999962</v>
      </c>
      <c r="AR81" s="155">
        <f>'15_Ост_П_Трансп_Экспл'!AR89*AR77</f>
        <v>137663.99999999959</v>
      </c>
      <c r="AS81" s="155">
        <f>'15_Ост_П_Трансп_Экспл'!AS89*AS77</f>
        <v>138815.99999999959</v>
      </c>
      <c r="AT81" s="155">
        <f>'15_Ост_П_Трансп_Экспл'!AT89*AT77</f>
        <v>139967.99999999959</v>
      </c>
      <c r="AU81" s="155">
        <f>'15_Ост_П_Трансп_Экспл'!AU89*AU77</f>
        <v>0</v>
      </c>
      <c r="AV81" s="155">
        <f>'15_Ост_П_Трансп_Экспл'!AV89*AV77</f>
        <v>0</v>
      </c>
      <c r="AW81" s="155">
        <f>('15_Ост_П_Трансп_Экспл'!AW63+'15_Ост_П_Трансп_Экспл'!AW71+'15_Ост_П_Трансп_Экспл'!AW74)*AW77</f>
        <v>0</v>
      </c>
      <c r="AX81" s="155">
        <f>('15_Ост_П_Трансп_Экспл'!AX63+'15_Ост_П_Трансп_Экспл'!AX71+'15_Ост_П_Трансп_Экспл'!AX74)*AX77</f>
        <v>0</v>
      </c>
      <c r="AY81" s="155">
        <f>('15_Ост_П_Трансп_Экспл'!AY63+'15_Ост_П_Трансп_Экспл'!AY71+'15_Ост_П_Трансп_Экспл'!AY74)*AY77</f>
        <v>0</v>
      </c>
      <c r="AZ81" s="155">
        <f>('15_Ост_П_Трансп_Экспл'!AZ63+'15_Ост_П_Трансп_Экспл'!AZ71+'15_Ост_П_Трансп_Экспл'!AZ74)*AZ77</f>
        <v>0</v>
      </c>
      <c r="BA81" s="155">
        <f>('15_Ост_П_Трансп_Экспл'!BA63+'15_Ост_П_Трансп_Экспл'!BA71+'15_Ост_П_Трансп_Экспл'!BA74)*BA77</f>
        <v>0</v>
      </c>
      <c r="BB81" s="155">
        <f>('15_Ост_П_Трансп_Экспл'!BB63+'15_Ост_П_Трансп_Экспл'!BB71+'15_Ост_П_Трансп_Экспл'!BB74)*BB77</f>
        <v>0</v>
      </c>
      <c r="BC81" s="155">
        <f>('15_Ост_П_Трансп_Экспл'!BC63+'15_Ост_П_Трансп_Экспл'!BC71+'15_Ост_П_Трансп_Экспл'!BC74)*BC77</f>
        <v>0</v>
      </c>
      <c r="BD81" s="155">
        <f>('15_Ост_П_Трансп_Экспл'!BD63+'15_Ост_П_Трансп_Экспл'!BD71+'15_Ост_П_Трансп_Экспл'!BD74)*BD77</f>
        <v>0</v>
      </c>
      <c r="BE81" s="155">
        <f>('15_Ост_П_Трансп_Экспл'!BE63+'15_Ост_П_Трансп_Экспл'!BE71+'15_Ост_П_Трансп_Экспл'!BE74)*BE77</f>
        <v>0</v>
      </c>
      <c r="BF81" s="155">
        <f>('15_Ост_П_Трансп_Экспл'!BF63+'15_Ост_П_Трансп_Экспл'!BF71+'15_Ост_П_Трансп_Экспл'!BF74)*BF77</f>
        <v>0</v>
      </c>
      <c r="BG81" s="155">
        <f>('15_Ост_П_Трансп_Экспл'!BG63+'15_Ост_П_Трансп_Экспл'!BG71+'15_Ост_П_Трансп_Экспл'!BG74)*BG77</f>
        <v>0</v>
      </c>
      <c r="BH81" s="155">
        <f>('15_Ост_П_Трансп_Экспл'!BH63+'15_Ост_П_Трансп_Экспл'!BH71+'15_Ост_П_Трансп_Экспл'!BH74)*BH77</f>
        <v>0</v>
      </c>
    </row>
    <row r="82" spans="2:60" s="86" customFormat="1" ht="15" x14ac:dyDescent="0.25">
      <c r="B82" s="149" t="s">
        <v>92</v>
      </c>
      <c r="C82" s="150" t="s">
        <v>173</v>
      </c>
      <c r="D82" s="154">
        <f>SUM(E82:BH82)</f>
        <v>13401508.22248848</v>
      </c>
      <c r="E82" s="155">
        <f>SUM('16_Доп_расходы'!E42:E44)*E77</f>
        <v>0</v>
      </c>
      <c r="F82" s="155">
        <f>SUM('16_Доп_расходы'!F42:F44)*F77</f>
        <v>329020.09490000003</v>
      </c>
      <c r="G82" s="155">
        <f>SUM('16_Доп_расходы'!G42:G44)*G77</f>
        <v>295323.35089999996</v>
      </c>
      <c r="H82" s="155">
        <f>SUM('16_Доп_расходы'!H42:H44)*H77</f>
        <v>295323.35089999996</v>
      </c>
      <c r="I82" s="155">
        <f>SUM('16_Доп_расходы'!I42:I44)*I77</f>
        <v>298276.58440899994</v>
      </c>
      <c r="J82" s="155">
        <f>SUM('16_Доп_расходы'!J42:J44)*J77</f>
        <v>299753.20116349991</v>
      </c>
      <c r="K82" s="155">
        <f>SUM('16_Доп_расходы'!K42:K44)*K77</f>
        <v>302706.43467249995</v>
      </c>
      <c r="L82" s="155">
        <f>SUM('16_Доп_расходы'!L42:L44)*L77</f>
        <v>305659.66818149993</v>
      </c>
      <c r="M82" s="155">
        <f>SUM('16_Доп_расходы'!M42:M44)*M77</f>
        <v>307136.28493599989</v>
      </c>
      <c r="N82" s="155">
        <f>SUM('16_Доп_расходы'!N42:N44)*N77</f>
        <v>308612.90169049986</v>
      </c>
      <c r="O82" s="155">
        <f>SUM('16_Доп_расходы'!O42:O44)*O77</f>
        <v>310089.51844499982</v>
      </c>
      <c r="P82" s="155">
        <f>SUM('16_Доп_расходы'!P42:P44)*P77</f>
        <v>311566.13519949978</v>
      </c>
      <c r="Q82" s="155">
        <f>SUM('16_Доп_расходы'!Q42:Q44)*Q77</f>
        <v>313042.7519539998</v>
      </c>
      <c r="R82" s="155">
        <f>SUM('16_Доп_расходы'!R42:R44)*R77</f>
        <v>314519.36870849977</v>
      </c>
      <c r="S82" s="155">
        <f>SUM('16_Доп_расходы'!S42:S44)*S77</f>
        <v>315995.98546299973</v>
      </c>
      <c r="T82" s="155">
        <f>SUM('16_Доп_расходы'!T42:T44)*T77</f>
        <v>317472.60221749969</v>
      </c>
      <c r="U82" s="155">
        <f>SUM('16_Доп_расходы'!U42:U44)*U77</f>
        <v>318949.21897199965</v>
      </c>
      <c r="V82" s="155">
        <f>SUM('16_Доп_расходы'!V42:V44)*V77</f>
        <v>320425.83572649962</v>
      </c>
      <c r="W82" s="155">
        <f>SUM('16_Доп_расходы'!W42:W44)*W77</f>
        <v>321902.45248099958</v>
      </c>
      <c r="X82" s="155">
        <f>SUM('16_Доп_расходы'!X42:X44)*X77</f>
        <v>323379.06923549954</v>
      </c>
      <c r="Y82" s="155">
        <f>SUM('16_Доп_расходы'!Y42:Y44)*Y77</f>
        <v>324855.6859899995</v>
      </c>
      <c r="Z82" s="155">
        <f>SUM('16_Доп_расходы'!Z42:Z44)*Z77</f>
        <v>326332.30274449947</v>
      </c>
      <c r="AA82" s="155">
        <f>SUM('16_Доп_расходы'!AA42:AA44)*AA77</f>
        <v>327808.91949899949</v>
      </c>
      <c r="AB82" s="155">
        <f>SUM('16_Доп_расходы'!AB42:AB44)*AB77</f>
        <v>329285.53625349945</v>
      </c>
      <c r="AC82" s="155">
        <f>SUM('16_Доп_расходы'!AC42:AC44)*AC77</f>
        <v>330762.15300799941</v>
      </c>
      <c r="AD82" s="155">
        <f>SUM('16_Доп_расходы'!AD42:AD44)*AD77</f>
        <v>332238.76976249937</v>
      </c>
      <c r="AE82" s="155">
        <f>SUM('16_Доп_расходы'!AE42:AE44)*AE77</f>
        <v>333715.38651699934</v>
      </c>
      <c r="AF82" s="155">
        <f>SUM('16_Доп_расходы'!AF42:AF44)*AF77</f>
        <v>335192.0032714993</v>
      </c>
      <c r="AG82" s="155">
        <f>SUM('16_Доп_расходы'!AG42:AG44)*AG77</f>
        <v>336668.62002599926</v>
      </c>
      <c r="AH82" s="155">
        <f>SUM('16_Доп_расходы'!AH42:AH44)*AH77</f>
        <v>338145.23678049922</v>
      </c>
      <c r="AI82" s="155">
        <f>SUM('16_Доп_расходы'!AI42:AI44)*AI77</f>
        <v>339621.85353499919</v>
      </c>
      <c r="AJ82" s="155">
        <f>SUM('16_Доп_расходы'!AJ42:AJ44)*AJ77</f>
        <v>341098.47028949915</v>
      </c>
      <c r="AK82" s="155">
        <f>SUM('16_Доп_расходы'!AK42:AK44)*AK77</f>
        <v>342575.08704399917</v>
      </c>
      <c r="AL82" s="155">
        <f>SUM('16_Доп_расходы'!AL42:AL44)*AL77</f>
        <v>344051.70379849913</v>
      </c>
      <c r="AM82" s="155">
        <f>SUM('16_Доп_расходы'!AM42:AM44)*AM77</f>
        <v>345528.3205529991</v>
      </c>
      <c r="AN82" s="155">
        <f>SUM('16_Доп_расходы'!AN42:AN44)*AN77</f>
        <v>347004.93730749906</v>
      </c>
      <c r="AO82" s="155">
        <f>SUM('16_Доп_расходы'!AO42:AO44)*AO77</f>
        <v>348481.55406199902</v>
      </c>
      <c r="AP82" s="155">
        <f>SUM('16_Доп_расходы'!AP42:AP44)*AP77</f>
        <v>349958.17081649898</v>
      </c>
      <c r="AQ82" s="155">
        <f>SUM('16_Доп_расходы'!AQ42:AQ44)*AQ77</f>
        <v>351434.78757099895</v>
      </c>
      <c r="AR82" s="155">
        <f>SUM('16_Доп_расходы'!AR42:AR44)*AR77</f>
        <v>352911.40432549891</v>
      </c>
      <c r="AS82" s="155">
        <f>SUM('16_Доп_расходы'!AS42:AS44)*AS77</f>
        <v>355864.63783449895</v>
      </c>
      <c r="AT82" s="155">
        <f>SUM('16_Доп_расходы'!AT42:AT44)*AT77</f>
        <v>358817.87134349893</v>
      </c>
      <c r="AU82" s="155">
        <f>SUM('16_Доп_расходы'!AU42:AU44)*AU77</f>
        <v>0</v>
      </c>
      <c r="AV82" s="155">
        <f>SUM('16_Доп_расходы'!AV42:AV44)*AV77</f>
        <v>0</v>
      </c>
      <c r="AW82" s="155">
        <f>'16_Доп_расходы'!AW42+'16_Доп_расходы'!AW43+'16_Доп_расходы'!AW44</f>
        <v>0</v>
      </c>
      <c r="AX82" s="155">
        <f>'16_Доп_расходы'!AX42+'16_Доп_расходы'!AX43+'16_Доп_расходы'!AX44</f>
        <v>0</v>
      </c>
      <c r="AY82" s="155">
        <f>'16_Доп_расходы'!AY42+'16_Доп_расходы'!AY43+'16_Доп_расходы'!AY44</f>
        <v>0</v>
      </c>
      <c r="AZ82" s="155">
        <f>'16_Доп_расходы'!AZ42+'16_Доп_расходы'!AZ43+'16_Доп_расходы'!AZ44</f>
        <v>0</v>
      </c>
      <c r="BA82" s="155">
        <f>'16_Доп_расходы'!BA42+'16_Доп_расходы'!BA43+'16_Доп_расходы'!BA44</f>
        <v>0</v>
      </c>
      <c r="BB82" s="155">
        <f>'16_Доп_расходы'!BB42+'16_Доп_расходы'!BB43+'16_Доп_расходы'!BB44</f>
        <v>0</v>
      </c>
      <c r="BC82" s="155">
        <f>'16_Доп_расходы'!BC42+'16_Доп_расходы'!BC43+'16_Доп_расходы'!BC44</f>
        <v>0</v>
      </c>
      <c r="BD82" s="155">
        <f>'16_Доп_расходы'!BD42+'16_Доп_расходы'!BD43+'16_Доп_расходы'!BD44</f>
        <v>0</v>
      </c>
      <c r="BE82" s="155">
        <f>'16_Доп_расходы'!BE42+'16_Доп_расходы'!BE43+'16_Доп_расходы'!BE44</f>
        <v>0</v>
      </c>
      <c r="BF82" s="155">
        <f>'16_Доп_расходы'!BF42+'16_Доп_расходы'!BF43+'16_Доп_расходы'!BF44</f>
        <v>0</v>
      </c>
      <c r="BG82" s="155">
        <f>'16_Доп_расходы'!BG42+'16_Доп_расходы'!BG43+'16_Доп_расходы'!BG44</f>
        <v>0</v>
      </c>
      <c r="BH82" s="155">
        <f>'16_Доп_расходы'!BH42+'16_Доп_расходы'!BH43+'16_Доп_расходы'!BH44</f>
        <v>0</v>
      </c>
    </row>
    <row r="83" spans="2:60" s="366" customFormat="1" ht="15" x14ac:dyDescent="0.25">
      <c r="B83" s="362" t="s">
        <v>102</v>
      </c>
      <c r="C83" s="363" t="s">
        <v>415</v>
      </c>
      <c r="D83" s="364">
        <f>SUM(E83:BH83)</f>
        <v>492000</v>
      </c>
      <c r="E83" s="365">
        <f>'8_Валовые поступления'!E106</f>
        <v>0</v>
      </c>
      <c r="F83" s="365">
        <f>'8_Валовые поступления'!F106</f>
        <v>12000</v>
      </c>
      <c r="G83" s="365">
        <f>'8_Валовые поступления'!G106</f>
        <v>12000</v>
      </c>
      <c r="H83" s="365">
        <f>'8_Валовые поступления'!H106</f>
        <v>12000</v>
      </c>
      <c r="I83" s="365">
        <f>'8_Валовые поступления'!I106</f>
        <v>12000</v>
      </c>
      <c r="J83" s="365">
        <f>'8_Валовые поступления'!J106</f>
        <v>12000</v>
      </c>
      <c r="K83" s="365">
        <f>'8_Валовые поступления'!K106</f>
        <v>12000</v>
      </c>
      <c r="L83" s="365">
        <f>'8_Валовые поступления'!L106</f>
        <v>12000</v>
      </c>
      <c r="M83" s="365">
        <f>'8_Валовые поступления'!M106</f>
        <v>12000</v>
      </c>
      <c r="N83" s="365">
        <f>'8_Валовые поступления'!N106</f>
        <v>12000</v>
      </c>
      <c r="O83" s="365">
        <f>'8_Валовые поступления'!O106</f>
        <v>12000</v>
      </c>
      <c r="P83" s="365">
        <f>'8_Валовые поступления'!P106</f>
        <v>12000</v>
      </c>
      <c r="Q83" s="365">
        <f>'8_Валовые поступления'!Q106</f>
        <v>12000</v>
      </c>
      <c r="R83" s="365">
        <f>'8_Валовые поступления'!R106</f>
        <v>12000</v>
      </c>
      <c r="S83" s="365">
        <f>'8_Валовые поступления'!S106</f>
        <v>12000</v>
      </c>
      <c r="T83" s="365">
        <f>'8_Валовые поступления'!T106</f>
        <v>12000</v>
      </c>
      <c r="U83" s="365">
        <f>'8_Валовые поступления'!U106</f>
        <v>12000</v>
      </c>
      <c r="V83" s="365">
        <f>'8_Валовые поступления'!V106</f>
        <v>12000</v>
      </c>
      <c r="W83" s="365">
        <f>'8_Валовые поступления'!W106</f>
        <v>12000</v>
      </c>
      <c r="X83" s="365">
        <f>'8_Валовые поступления'!X106</f>
        <v>12000</v>
      </c>
      <c r="Y83" s="365">
        <f>'8_Валовые поступления'!Y106</f>
        <v>12000</v>
      </c>
      <c r="Z83" s="365">
        <f>'8_Валовые поступления'!Z106</f>
        <v>12000</v>
      </c>
      <c r="AA83" s="365">
        <f>'8_Валовые поступления'!AA106</f>
        <v>12000</v>
      </c>
      <c r="AB83" s="365">
        <f>'8_Валовые поступления'!AB106</f>
        <v>12000</v>
      </c>
      <c r="AC83" s="365">
        <f>'8_Валовые поступления'!AC106</f>
        <v>12000</v>
      </c>
      <c r="AD83" s="365">
        <f>'8_Валовые поступления'!AD106</f>
        <v>12000</v>
      </c>
      <c r="AE83" s="365">
        <f>'8_Валовые поступления'!AE106</f>
        <v>12000</v>
      </c>
      <c r="AF83" s="365">
        <f>'8_Валовые поступления'!AF106</f>
        <v>12000</v>
      </c>
      <c r="AG83" s="365">
        <f>'8_Валовые поступления'!AG106</f>
        <v>12000</v>
      </c>
      <c r="AH83" s="365">
        <f>'8_Валовые поступления'!AH106</f>
        <v>12000</v>
      </c>
      <c r="AI83" s="365">
        <f>'8_Валовые поступления'!AI106</f>
        <v>12000</v>
      </c>
      <c r="AJ83" s="365">
        <f>'8_Валовые поступления'!AJ106</f>
        <v>12000</v>
      </c>
      <c r="AK83" s="365">
        <f>'8_Валовые поступления'!AK106</f>
        <v>12000</v>
      </c>
      <c r="AL83" s="365">
        <f>'8_Валовые поступления'!AL106</f>
        <v>12000</v>
      </c>
      <c r="AM83" s="365">
        <f>'8_Валовые поступления'!AM106</f>
        <v>12000</v>
      </c>
      <c r="AN83" s="365">
        <f>'8_Валовые поступления'!AN106</f>
        <v>12000</v>
      </c>
      <c r="AO83" s="365">
        <f>'8_Валовые поступления'!AO106</f>
        <v>12000</v>
      </c>
      <c r="AP83" s="365">
        <f>'8_Валовые поступления'!AP106</f>
        <v>12000</v>
      </c>
      <c r="AQ83" s="365">
        <f>'8_Валовые поступления'!AQ106</f>
        <v>12000</v>
      </c>
      <c r="AR83" s="365">
        <f>'8_Валовые поступления'!AR106</f>
        <v>12000</v>
      </c>
      <c r="AS83" s="365">
        <f>'8_Валовые поступления'!AS106</f>
        <v>12000</v>
      </c>
      <c r="AT83" s="365">
        <f>'8_Валовые поступления'!AT106</f>
        <v>12000</v>
      </c>
      <c r="AU83" s="365">
        <f>'8_Валовые поступления'!AU106</f>
        <v>0</v>
      </c>
      <c r="AV83" s="365">
        <f>'8_Валовые поступления'!AV106</f>
        <v>0</v>
      </c>
      <c r="AW83" s="365">
        <f>'8_Валовые поступления'!AW73*'10_ЕПУ_СМР_Экспл'!$E$72*'6_Свод_затр_НДС'!AW77</f>
        <v>0</v>
      </c>
      <c r="AX83" s="365">
        <f>'8_Валовые поступления'!AX73*'10_ЕПУ_СМР_Экспл'!$E$72*'6_Свод_затр_НДС'!AX77</f>
        <v>0</v>
      </c>
      <c r="AY83" s="365">
        <f>'8_Валовые поступления'!AY73*'10_ЕПУ_СМР_Экспл'!$E$72*'6_Свод_затр_НДС'!AY77</f>
        <v>0</v>
      </c>
      <c r="AZ83" s="365">
        <f>'8_Валовые поступления'!AZ73*'10_ЕПУ_СМР_Экспл'!$E$72*'6_Свод_затр_НДС'!AZ77</f>
        <v>0</v>
      </c>
      <c r="BA83" s="365">
        <f>'8_Валовые поступления'!BA73*'10_ЕПУ_СМР_Экспл'!$E$72*'6_Свод_затр_НДС'!BA77</f>
        <v>0</v>
      </c>
      <c r="BB83" s="365">
        <f>'8_Валовые поступления'!BB73*'10_ЕПУ_СМР_Экспл'!$E$72*'6_Свод_затр_НДС'!BB77</f>
        <v>0</v>
      </c>
      <c r="BC83" s="365">
        <f>'8_Валовые поступления'!BC73*'10_ЕПУ_СМР_Экспл'!$E$72*'6_Свод_затр_НДС'!BC77</f>
        <v>0</v>
      </c>
      <c r="BD83" s="365">
        <f>'8_Валовые поступления'!BD73*'10_ЕПУ_СМР_Экспл'!$E$72*'6_Свод_затр_НДС'!BD77</f>
        <v>0</v>
      </c>
      <c r="BE83" s="365">
        <f>'8_Валовые поступления'!BE73*'10_ЕПУ_СМР_Экспл'!$E$72*'6_Свод_затр_НДС'!BE77</f>
        <v>0</v>
      </c>
      <c r="BF83" s="365">
        <f>'8_Валовые поступления'!BF73*'10_ЕПУ_СМР_Экспл'!$E$72*'6_Свод_затр_НДС'!BF77</f>
        <v>0</v>
      </c>
      <c r="BG83" s="365">
        <f>'8_Валовые поступления'!BG73*'10_ЕПУ_СМР_Экспл'!$E$72*'6_Свод_затр_НДС'!BG77</f>
        <v>0</v>
      </c>
      <c r="BH83" s="365">
        <f>'8_Валовые поступления'!BH73*'10_ЕПУ_СМР_Экспл'!$E$72*'6_Свод_затр_НДС'!BH77</f>
        <v>0</v>
      </c>
    </row>
    <row r="84" spans="2:60" s="86" customFormat="1" ht="15" x14ac:dyDescent="0.25">
      <c r="B84" s="149"/>
      <c r="C84" s="150"/>
      <c r="D84" s="154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</row>
    <row r="85" spans="2:60" s="86" customFormat="1" ht="15" x14ac:dyDescent="0.25">
      <c r="B85" s="149"/>
      <c r="C85" s="150"/>
      <c r="D85" s="154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</row>
    <row r="86" spans="2:60" s="86" customFormat="1" ht="15" hidden="1" x14ac:dyDescent="0.25">
      <c r="B86" s="149"/>
      <c r="C86" s="150"/>
      <c r="D86" s="154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</row>
    <row r="87" spans="2:60" s="86" customFormat="1" ht="15" hidden="1" x14ac:dyDescent="0.25">
      <c r="B87" s="149"/>
      <c r="C87" s="150"/>
      <c r="D87" s="154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</row>
    <row r="88" spans="2:60" s="86" customFormat="1" ht="15" hidden="1" x14ac:dyDescent="0.25">
      <c r="B88" s="149"/>
      <c r="C88" s="150"/>
      <c r="D88" s="154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</row>
    <row r="89" spans="2:60" s="86" customFormat="1" ht="15" hidden="1" x14ac:dyDescent="0.25">
      <c r="B89" s="149"/>
      <c r="C89" s="150"/>
      <c r="D89" s="154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</row>
    <row r="90" spans="2:60" s="86" customFormat="1" ht="15" hidden="1" x14ac:dyDescent="0.25">
      <c r="B90" s="149"/>
      <c r="C90" s="150"/>
      <c r="D90" s="154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</row>
    <row r="91" spans="2:60" s="86" customFormat="1" ht="15" hidden="1" x14ac:dyDescent="0.25">
      <c r="B91" s="149"/>
      <c r="C91" s="150"/>
      <c r="D91" s="154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</row>
    <row r="92" spans="2:60" s="86" customFormat="1" ht="15" hidden="1" x14ac:dyDescent="0.25">
      <c r="B92" s="149"/>
      <c r="C92" s="150"/>
      <c r="D92" s="154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</row>
    <row r="93" spans="2:60" s="86" customFormat="1" ht="15" hidden="1" x14ac:dyDescent="0.25">
      <c r="B93" s="149"/>
      <c r="C93" s="150"/>
      <c r="D93" s="154">
        <f t="shared" si="59"/>
        <v>0</v>
      </c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</row>
    <row r="94" spans="2:60" s="86" customFormat="1" ht="15" hidden="1" x14ac:dyDescent="0.25">
      <c r="B94" s="149"/>
      <c r="C94" s="150"/>
      <c r="D94" s="154">
        <f t="shared" si="59"/>
        <v>0</v>
      </c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</row>
    <row r="95" spans="2:60" s="86" customFormat="1" ht="19.5" x14ac:dyDescent="0.55000000000000004">
      <c r="C95" s="151" t="s">
        <v>56</v>
      </c>
      <c r="D95" s="152">
        <f>SUM(D78:D94)</f>
        <v>146370264.06233835</v>
      </c>
    </row>
    <row r="100" spans="4:4" x14ac:dyDescent="0.2">
      <c r="D100" s="408"/>
    </row>
    <row r="101" spans="4:4" x14ac:dyDescent="0.2">
      <c r="D101" s="408"/>
    </row>
    <row r="102" spans="4:4" x14ac:dyDescent="0.2">
      <c r="D102" s="408"/>
    </row>
    <row r="103" spans="4:4" x14ac:dyDescent="0.2">
      <c r="D103" s="408"/>
    </row>
    <row r="104" spans="4:4" x14ac:dyDescent="0.2">
      <c r="D104" s="408"/>
    </row>
    <row r="105" spans="4:4" x14ac:dyDescent="0.2">
      <c r="D105" s="408"/>
    </row>
    <row r="106" spans="4:4" x14ac:dyDescent="0.2">
      <c r="D106" s="408"/>
    </row>
    <row r="107" spans="4:4" x14ac:dyDescent="0.2">
      <c r="D107" s="408"/>
    </row>
  </sheetData>
  <mergeCells count="44">
    <mergeCell ref="AS74:AV74"/>
    <mergeCell ref="AW74:AZ74"/>
    <mergeCell ref="B73:B76"/>
    <mergeCell ref="C73:C76"/>
    <mergeCell ref="D73:D75"/>
    <mergeCell ref="E73:BH73"/>
    <mergeCell ref="E74:H74"/>
    <mergeCell ref="I74:L74"/>
    <mergeCell ref="BA74:BD74"/>
    <mergeCell ref="BE74:BH74"/>
    <mergeCell ref="M74:P74"/>
    <mergeCell ref="Q74:T74"/>
    <mergeCell ref="U74:X74"/>
    <mergeCell ref="Y74:AB74"/>
    <mergeCell ref="AC74:AF74"/>
    <mergeCell ref="AG74:AJ74"/>
    <mergeCell ref="AK74:AN74"/>
    <mergeCell ref="AO74:AR74"/>
    <mergeCell ref="AG27:AJ27"/>
    <mergeCell ref="AK27:AN27"/>
    <mergeCell ref="AO27:AR27"/>
    <mergeCell ref="AS27:AV27"/>
    <mergeCell ref="AW27:AZ27"/>
    <mergeCell ref="M27:P27"/>
    <mergeCell ref="Q27:T27"/>
    <mergeCell ref="U27:X27"/>
    <mergeCell ref="Y27:AB27"/>
    <mergeCell ref="AC27:AF27"/>
    <mergeCell ref="E8:O8"/>
    <mergeCell ref="E49:O49"/>
    <mergeCell ref="B8:B10"/>
    <mergeCell ref="C8:C10"/>
    <mergeCell ref="D8:D9"/>
    <mergeCell ref="B26:B29"/>
    <mergeCell ref="C26:C29"/>
    <mergeCell ref="D26:D28"/>
    <mergeCell ref="B49:B51"/>
    <mergeCell ref="C49:C51"/>
    <mergeCell ref="D49:D50"/>
    <mergeCell ref="E26:BH26"/>
    <mergeCell ref="E27:H27"/>
    <mergeCell ref="I27:L27"/>
    <mergeCell ref="BA27:BD27"/>
    <mergeCell ref="BE27:BH27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2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08"/>
  <sheetViews>
    <sheetView topLeftCell="A9" workbookViewId="0">
      <selection activeCell="B8" sqref="B8"/>
    </sheetView>
  </sheetViews>
  <sheetFormatPr defaultRowHeight="15" x14ac:dyDescent="0.25"/>
  <cols>
    <col min="1" max="1" width="23.5703125" customWidth="1"/>
    <col min="2" max="2" width="17.7109375" customWidth="1"/>
    <col min="3" max="3" width="17.140625" customWidth="1"/>
    <col min="4" max="4" width="23.5703125" customWidth="1"/>
    <col min="5" max="5" width="17.140625" customWidth="1"/>
    <col min="6" max="6" width="11.140625" customWidth="1"/>
    <col min="8" max="8" width="22.140625" customWidth="1"/>
  </cols>
  <sheetData>
    <row r="1" spans="1:11" ht="30.75" customHeight="1" x14ac:dyDescent="0.25">
      <c r="A1" s="462" t="s">
        <v>377</v>
      </c>
      <c r="B1" s="462"/>
      <c r="D1" s="462" t="s">
        <v>378</v>
      </c>
      <c r="E1" s="462"/>
      <c r="H1" s="231" t="s">
        <v>379</v>
      </c>
      <c r="I1" s="303">
        <v>0.12</v>
      </c>
    </row>
    <row r="2" spans="1:11" ht="15.75" x14ac:dyDescent="0.25">
      <c r="A2" s="232" t="s">
        <v>380</v>
      </c>
      <c r="B2" s="233" t="s">
        <v>381</v>
      </c>
      <c r="C2" s="234"/>
      <c r="D2" s="232" t="s">
        <v>382</v>
      </c>
      <c r="E2" s="305">
        <v>8</v>
      </c>
      <c r="H2" s="235" t="s">
        <v>383</v>
      </c>
      <c r="I2" s="304">
        <f>I1/12</f>
        <v>0.01</v>
      </c>
      <c r="J2" s="236"/>
    </row>
    <row r="3" spans="1:11" x14ac:dyDescent="0.25">
      <c r="A3" s="237"/>
      <c r="B3" s="238" t="s">
        <v>38</v>
      </c>
      <c r="C3" s="234"/>
      <c r="D3" s="239"/>
      <c r="E3" s="239"/>
      <c r="H3" s="235"/>
      <c r="I3" s="300"/>
      <c r="J3" s="236"/>
    </row>
    <row r="4" spans="1:11" x14ac:dyDescent="0.25">
      <c r="A4" s="237"/>
      <c r="B4" s="238" t="s">
        <v>381</v>
      </c>
      <c r="C4" s="234"/>
      <c r="D4" s="239"/>
      <c r="E4" s="239"/>
      <c r="H4" s="235"/>
      <c r="I4" s="300"/>
      <c r="J4" s="236"/>
    </row>
    <row r="5" spans="1:11" x14ac:dyDescent="0.25">
      <c r="A5" s="237"/>
      <c r="B5" s="238" t="s">
        <v>37</v>
      </c>
      <c r="C5" s="234"/>
      <c r="D5" s="239"/>
      <c r="E5" s="239"/>
      <c r="H5" s="235"/>
      <c r="I5" s="300"/>
      <c r="J5" s="236"/>
    </row>
    <row r="6" spans="1:11" ht="33.75" customHeight="1" x14ac:dyDescent="0.25">
      <c r="A6" s="235" t="s">
        <v>384</v>
      </c>
      <c r="B6" s="297">
        <f>IF(B2="месяц",I2,IF(B2="квартал",I6,IF(B2="год",I8,"ошибка!")))</f>
        <v>0.03</v>
      </c>
      <c r="C6" s="234"/>
      <c r="D6" s="240" t="s">
        <v>384</v>
      </c>
      <c r="E6" s="297">
        <f>B6</f>
        <v>0.03</v>
      </c>
      <c r="H6" s="235" t="s">
        <v>385</v>
      </c>
      <c r="I6" s="304">
        <f>I1/4</f>
        <v>0.03</v>
      </c>
      <c r="K6" s="241"/>
    </row>
    <row r="7" spans="1:11" ht="30" customHeight="1" x14ac:dyDescent="0.25">
      <c r="A7" s="242" t="s">
        <v>386</v>
      </c>
      <c r="B7" s="298">
        <f>E8</f>
        <v>32</v>
      </c>
      <c r="C7" s="234"/>
      <c r="D7" s="243" t="s">
        <v>387</v>
      </c>
      <c r="E7" s="301">
        <v>1</v>
      </c>
      <c r="H7" s="235"/>
      <c r="I7" s="300"/>
    </row>
    <row r="8" spans="1:11" ht="15.75" x14ac:dyDescent="0.25">
      <c r="A8" s="231" t="s">
        <v>388</v>
      </c>
      <c r="B8" s="299">
        <v>71560043.200000003</v>
      </c>
      <c r="C8" s="234"/>
      <c r="D8" s="240" t="s">
        <v>389</v>
      </c>
      <c r="E8" s="300">
        <f>IF(B2="месяц",12*E2,IF(B2="квартал",4*E2,IF(B2="год",1*E2,"ошибка!")))</f>
        <v>32</v>
      </c>
      <c r="H8" s="235" t="s">
        <v>390</v>
      </c>
      <c r="I8" s="304">
        <f>I1/1</f>
        <v>0.12</v>
      </c>
    </row>
    <row r="9" spans="1:11" ht="23.25" customHeight="1" x14ac:dyDescent="0.25">
      <c r="A9" s="235" t="s">
        <v>391</v>
      </c>
      <c r="B9" s="300">
        <v>0</v>
      </c>
      <c r="C9" s="234"/>
      <c r="D9" s="244" t="s">
        <v>388</v>
      </c>
      <c r="E9" s="302">
        <f>B8</f>
        <v>71560043.200000003</v>
      </c>
    </row>
    <row r="10" spans="1:11" ht="105" customHeight="1" x14ac:dyDescent="0.25">
      <c r="A10" s="240" t="s">
        <v>392</v>
      </c>
      <c r="B10" s="300">
        <v>0</v>
      </c>
      <c r="C10" s="234"/>
      <c r="D10" s="234"/>
      <c r="E10" s="234"/>
    </row>
    <row r="15" spans="1:11" ht="60" x14ac:dyDescent="0.25">
      <c r="A15" s="307" t="s">
        <v>601</v>
      </c>
      <c r="B15" s="306">
        <f>PMT(B6,B7,B8,B9,B10)</f>
        <v>-3509778.1226151888</v>
      </c>
      <c r="D15" s="370"/>
    </row>
    <row r="16" spans="1:11" x14ac:dyDescent="0.25">
      <c r="A16" s="307"/>
      <c r="B16" s="306"/>
    </row>
    <row r="17" spans="1:5" x14ac:dyDescent="0.25">
      <c r="A17" s="245"/>
      <c r="B17" s="241"/>
    </row>
    <row r="18" spans="1:5" ht="56.25" customHeight="1" x14ac:dyDescent="0.3">
      <c r="A18" s="463" t="s">
        <v>393</v>
      </c>
      <c r="B18" s="463"/>
      <c r="C18" s="463"/>
      <c r="D18" s="463"/>
      <c r="E18" s="463"/>
    </row>
    <row r="19" spans="1:5" ht="30" customHeight="1" x14ac:dyDescent="0.3">
      <c r="A19" s="246"/>
      <c r="B19" s="246"/>
      <c r="C19" s="246"/>
      <c r="D19" s="246"/>
      <c r="E19" s="246"/>
    </row>
    <row r="20" spans="1:5" ht="21.75" customHeight="1" x14ac:dyDescent="0.25">
      <c r="A20" s="464" t="s">
        <v>394</v>
      </c>
      <c r="B20" s="464"/>
    </row>
    <row r="21" spans="1:5" ht="15.75" thickBot="1" x14ac:dyDescent="0.3">
      <c r="A21" s="245"/>
      <c r="B21" s="241"/>
    </row>
    <row r="22" spans="1:5" ht="15.75" thickBot="1" x14ac:dyDescent="0.3">
      <c r="A22" s="247" t="s">
        <v>179</v>
      </c>
      <c r="B22" s="248" t="s">
        <v>395</v>
      </c>
    </row>
    <row r="23" spans="1:5" x14ac:dyDescent="0.25">
      <c r="A23" s="249" t="s">
        <v>396</v>
      </c>
      <c r="B23" s="250">
        <f>E2</f>
        <v>8</v>
      </c>
      <c r="D23" s="234"/>
    </row>
    <row r="24" spans="1:5" x14ac:dyDescent="0.25">
      <c r="A24" s="251" t="s">
        <v>397</v>
      </c>
      <c r="B24" s="252">
        <f>B8</f>
        <v>71560043.200000003</v>
      </c>
    </row>
    <row r="25" spans="1:5" x14ac:dyDescent="0.25">
      <c r="A25" s="251" t="s">
        <v>379</v>
      </c>
      <c r="B25" s="253">
        <f>I1</f>
        <v>0.12</v>
      </c>
    </row>
    <row r="26" spans="1:5" ht="15.75" thickBot="1" x14ac:dyDescent="0.3">
      <c r="A26" s="254" t="s">
        <v>398</v>
      </c>
      <c r="B26" s="255" t="str">
        <f>B2</f>
        <v>квартал</v>
      </c>
    </row>
    <row r="29" spans="1:5" x14ac:dyDescent="0.25">
      <c r="A29" t="s">
        <v>399</v>
      </c>
    </row>
    <row r="30" spans="1:5" x14ac:dyDescent="0.25">
      <c r="A30" t="s">
        <v>400</v>
      </c>
    </row>
    <row r="31" spans="1:5" ht="15" customHeight="1" thickBot="1" x14ac:dyDescent="0.3"/>
    <row r="32" spans="1:5" ht="15" customHeight="1" x14ac:dyDescent="0.25">
      <c r="A32" s="465" t="s">
        <v>401</v>
      </c>
      <c r="B32" s="467" t="s">
        <v>402</v>
      </c>
      <c r="C32" s="467"/>
      <c r="D32" s="467"/>
      <c r="E32" s="468" t="s">
        <v>403</v>
      </c>
    </row>
    <row r="33" spans="1:6" ht="32.25" thickBot="1" x14ac:dyDescent="0.3">
      <c r="A33" s="466"/>
      <c r="B33" s="256" t="s">
        <v>404</v>
      </c>
      <c r="C33" s="256" t="s">
        <v>405</v>
      </c>
      <c r="D33" s="256" t="s">
        <v>56</v>
      </c>
      <c r="E33" s="469"/>
    </row>
    <row r="34" spans="1:6" x14ac:dyDescent="0.25">
      <c r="A34" s="257">
        <v>1</v>
      </c>
      <c r="B34" s="258">
        <f>PPMT($E$6,A34,$E$8,$E$9,$B$9,$B$10)</f>
        <v>-1362976.8266151892</v>
      </c>
      <c r="C34" s="258">
        <f>D34-B34</f>
        <v>-2146801.2959999996</v>
      </c>
      <c r="D34" s="375">
        <f>PMT(B6,B7,B8,B9,B10)</f>
        <v>-3509778.1226151888</v>
      </c>
      <c r="E34" s="259">
        <f>E9+B34</f>
        <v>70197066.373384818</v>
      </c>
      <c r="F34" t="s">
        <v>535</v>
      </c>
    </row>
    <row r="35" spans="1:6" x14ac:dyDescent="0.25">
      <c r="A35" s="260">
        <v>2</v>
      </c>
      <c r="B35" s="261">
        <f>PPMT($E$6,A35,$E$8,$E$9,$B$9,$B$10)</f>
        <v>-1403866.1314136449</v>
      </c>
      <c r="C35" s="261">
        <f t="shared" ref="C35:C102" si="0">D35-B35</f>
        <v>-2105911.9912015442</v>
      </c>
      <c r="D35" s="376">
        <f>$D$34</f>
        <v>-3509778.1226151888</v>
      </c>
      <c r="E35" s="262">
        <f>E34+B35</f>
        <v>68793200.24197118</v>
      </c>
      <c r="F35" t="s">
        <v>536</v>
      </c>
    </row>
    <row r="36" spans="1:6" x14ac:dyDescent="0.25">
      <c r="A36" s="260"/>
      <c r="B36" s="261"/>
      <c r="C36" s="261"/>
      <c r="D36" s="376"/>
      <c r="E36" s="262"/>
    </row>
    <row r="37" spans="1:6" x14ac:dyDescent="0.25">
      <c r="A37" s="260">
        <v>3</v>
      </c>
      <c r="B37" s="261">
        <f t="shared" ref="B37:B39" si="1">PPMT($E$6,A37,$E$8,$E$9,$B$9,$B$10)</f>
        <v>-1445982.1153560544</v>
      </c>
      <c r="C37" s="261">
        <f t="shared" si="0"/>
        <v>-2063796.0072591344</v>
      </c>
      <c r="D37" s="376">
        <f t="shared" ref="D37:D39" si="2">$D$34</f>
        <v>-3509778.1226151888</v>
      </c>
      <c r="E37" s="262">
        <f>E35+B37</f>
        <v>67347218.126615122</v>
      </c>
      <c r="F37" t="s">
        <v>537</v>
      </c>
    </row>
    <row r="38" spans="1:6" x14ac:dyDescent="0.25">
      <c r="A38" s="260">
        <v>4</v>
      </c>
      <c r="B38" s="261">
        <f t="shared" si="1"/>
        <v>-1489361.5788167359</v>
      </c>
      <c r="C38" s="261">
        <f t="shared" si="0"/>
        <v>-2020416.5437984529</v>
      </c>
      <c r="D38" s="376">
        <f t="shared" si="2"/>
        <v>-3509778.1226151888</v>
      </c>
      <c r="E38" s="262">
        <f t="shared" ref="E38:E102" si="3">E37+B38</f>
        <v>65857856.547798388</v>
      </c>
      <c r="F38" t="s">
        <v>538</v>
      </c>
    </row>
    <row r="39" spans="1:6" x14ac:dyDescent="0.25">
      <c r="A39" s="260">
        <v>5</v>
      </c>
      <c r="B39" s="261">
        <f t="shared" si="1"/>
        <v>-1534042.4261812379</v>
      </c>
      <c r="C39" s="261">
        <f t="shared" si="0"/>
        <v>-1975735.6964339509</v>
      </c>
      <c r="D39" s="376">
        <f t="shared" si="2"/>
        <v>-3509778.1226151888</v>
      </c>
      <c r="E39" s="262">
        <f t="shared" si="3"/>
        <v>64323814.121617153</v>
      </c>
      <c r="F39" t="s">
        <v>539</v>
      </c>
    </row>
    <row r="40" spans="1:6" x14ac:dyDescent="0.25">
      <c r="A40" s="260">
        <v>6</v>
      </c>
      <c r="B40" s="261">
        <f t="shared" ref="B40:B58" si="4">IF($B$2="месяц",PPMT($E$6,A40,$E$8,$E$9,$B$9,$B$10),IF($B$2="квартал",PPMT($E$6,A40,$E$8,$E$9,$B$9,$B$10),IF($B$2="год",0,"ошибка!")))</f>
        <v>-1580063.6989666754</v>
      </c>
      <c r="C40" s="261">
        <f t="shared" si="0"/>
        <v>-1929714.4236485134</v>
      </c>
      <c r="D40" s="376">
        <f t="shared" ref="D40:D73" si="5">IF($B$2="месяц",$D$34,IF($B$2="квартал",$D$34,IF($B$2="год",0,"ошибка!")))</f>
        <v>-3509778.1226151888</v>
      </c>
      <c r="E40" s="262">
        <f t="shared" si="3"/>
        <v>62743750.422650479</v>
      </c>
      <c r="F40" t="s">
        <v>540</v>
      </c>
    </row>
    <row r="41" spans="1:6" x14ac:dyDescent="0.25">
      <c r="A41" s="260"/>
      <c r="B41" s="261"/>
      <c r="C41" s="261"/>
      <c r="D41" s="376"/>
      <c r="E41" s="262"/>
    </row>
    <row r="42" spans="1:6" x14ac:dyDescent="0.25">
      <c r="A42" s="260">
        <v>7</v>
      </c>
      <c r="B42" s="261">
        <f t="shared" si="4"/>
        <v>-1627465.6099356753</v>
      </c>
      <c r="C42" s="261">
        <f t="shared" si="0"/>
        <v>-1882312.5126795135</v>
      </c>
      <c r="D42" s="376">
        <f t="shared" si="5"/>
        <v>-3509778.1226151888</v>
      </c>
      <c r="E42" s="262">
        <f>E40+B42</f>
        <v>61116284.8127148</v>
      </c>
      <c r="F42" t="s">
        <v>541</v>
      </c>
    </row>
    <row r="43" spans="1:6" ht="36.75" customHeight="1" x14ac:dyDescent="0.25">
      <c r="A43" s="260">
        <v>8</v>
      </c>
      <c r="B43" s="261">
        <f t="shared" si="4"/>
        <v>-1676289.5782337456</v>
      </c>
      <c r="C43" s="261">
        <f t="shared" si="0"/>
        <v>-1833488.5443814432</v>
      </c>
      <c r="D43" s="376">
        <f t="shared" si="5"/>
        <v>-3509778.1226151888</v>
      </c>
      <c r="E43" s="262">
        <f t="shared" si="3"/>
        <v>59439995.234481052</v>
      </c>
      <c r="F43" t="s">
        <v>542</v>
      </c>
    </row>
    <row r="44" spans="1:6" ht="34.5" customHeight="1" x14ac:dyDescent="0.25">
      <c r="A44" s="260">
        <v>9</v>
      </c>
      <c r="B44" s="261">
        <f t="shared" si="4"/>
        <v>-1726578.265580758</v>
      </c>
      <c r="C44" s="261">
        <f t="shared" si="0"/>
        <v>-1783199.8570344308</v>
      </c>
      <c r="D44" s="376">
        <f t="shared" si="5"/>
        <v>-3509778.1226151888</v>
      </c>
      <c r="E44" s="262">
        <f t="shared" si="3"/>
        <v>57713416.968900293</v>
      </c>
      <c r="F44" t="s">
        <v>543</v>
      </c>
    </row>
    <row r="45" spans="1:6" ht="29.25" customHeight="1" x14ac:dyDescent="0.25">
      <c r="A45" s="260">
        <v>10</v>
      </c>
      <c r="B45" s="261">
        <f t="shared" si="4"/>
        <v>-1778375.6135481808</v>
      </c>
      <c r="C45" s="261">
        <f t="shared" si="0"/>
        <v>-1731402.509067008</v>
      </c>
      <c r="D45" s="376">
        <f t="shared" si="5"/>
        <v>-3509778.1226151888</v>
      </c>
      <c r="E45" s="262">
        <f t="shared" si="3"/>
        <v>55935041.355352111</v>
      </c>
      <c r="F45" t="s">
        <v>544</v>
      </c>
    </row>
    <row r="46" spans="1:6" x14ac:dyDescent="0.25">
      <c r="A46" s="260"/>
      <c r="B46" s="261"/>
      <c r="C46" s="261"/>
      <c r="D46" s="376"/>
      <c r="E46" s="262"/>
    </row>
    <row r="47" spans="1:6" x14ac:dyDescent="0.25">
      <c r="A47" s="260">
        <v>11</v>
      </c>
      <c r="B47" s="261">
        <f t="shared" si="4"/>
        <v>-1831726.8819546262</v>
      </c>
      <c r="C47" s="261">
        <f t="shared" si="0"/>
        <v>-1678051.2406605626</v>
      </c>
      <c r="D47" s="376">
        <f t="shared" si="5"/>
        <v>-3509778.1226151888</v>
      </c>
      <c r="E47" s="262">
        <f>E45+B47</f>
        <v>54103314.473397486</v>
      </c>
      <c r="F47" t="s">
        <v>545</v>
      </c>
    </row>
    <row r="48" spans="1:6" x14ac:dyDescent="0.25">
      <c r="A48" s="260">
        <v>12</v>
      </c>
      <c r="B48" s="261">
        <f t="shared" si="4"/>
        <v>-1886678.6884132649</v>
      </c>
      <c r="C48" s="261">
        <f t="shared" si="0"/>
        <v>-1623099.4342019239</v>
      </c>
      <c r="D48" s="376">
        <f t="shared" si="5"/>
        <v>-3509778.1226151888</v>
      </c>
      <c r="E48" s="262">
        <f t="shared" si="3"/>
        <v>52216635.784984224</v>
      </c>
      <c r="F48" t="s">
        <v>546</v>
      </c>
    </row>
    <row r="49" spans="1:6" x14ac:dyDescent="0.25">
      <c r="A49" s="260">
        <v>13</v>
      </c>
      <c r="B49" s="261">
        <f t="shared" si="4"/>
        <v>-1943279.0490656632</v>
      </c>
      <c r="C49" s="261">
        <f t="shared" si="0"/>
        <v>-1566499.0735495256</v>
      </c>
      <c r="D49" s="376">
        <f t="shared" si="5"/>
        <v>-3509778.1226151888</v>
      </c>
      <c r="E49" s="262">
        <f t="shared" si="3"/>
        <v>50273356.735918559</v>
      </c>
      <c r="F49" t="s">
        <v>547</v>
      </c>
    </row>
    <row r="50" spans="1:6" x14ac:dyDescent="0.25">
      <c r="A50" s="260">
        <v>14</v>
      </c>
      <c r="B50" s="261">
        <f t="shared" si="4"/>
        <v>-2001577.4205376329</v>
      </c>
      <c r="C50" s="261">
        <f t="shared" si="0"/>
        <v>-1508200.7020775559</v>
      </c>
      <c r="D50" s="376">
        <f t="shared" si="5"/>
        <v>-3509778.1226151888</v>
      </c>
      <c r="E50" s="262">
        <f t="shared" si="3"/>
        <v>48271779.315380923</v>
      </c>
      <c r="F50" t="s">
        <v>548</v>
      </c>
    </row>
    <row r="51" spans="1:6" x14ac:dyDescent="0.25">
      <c r="A51" s="260"/>
      <c r="B51" s="261"/>
      <c r="C51" s="261"/>
      <c r="D51" s="376"/>
      <c r="E51" s="262"/>
    </row>
    <row r="52" spans="1:6" x14ac:dyDescent="0.25">
      <c r="A52" s="260">
        <v>15</v>
      </c>
      <c r="B52" s="261">
        <f t="shared" si="4"/>
        <v>-2061624.7431537621</v>
      </c>
      <c r="C52" s="261">
        <f t="shared" si="0"/>
        <v>-1448153.3794614268</v>
      </c>
      <c r="D52" s="376">
        <f t="shared" si="5"/>
        <v>-3509778.1226151888</v>
      </c>
      <c r="E52" s="262">
        <f>E50+B52</f>
        <v>46210154.572227165</v>
      </c>
      <c r="F52" t="s">
        <v>549</v>
      </c>
    </row>
    <row r="53" spans="1:6" x14ac:dyDescent="0.25">
      <c r="A53" s="260">
        <v>16</v>
      </c>
      <c r="B53" s="261">
        <f t="shared" si="4"/>
        <v>-2123473.4854483749</v>
      </c>
      <c r="C53" s="261">
        <f t="shared" si="0"/>
        <v>-1386304.6371668139</v>
      </c>
      <c r="D53" s="376">
        <f t="shared" si="5"/>
        <v>-3509778.1226151888</v>
      </c>
      <c r="E53" s="262">
        <f t="shared" si="3"/>
        <v>44086681.08677879</v>
      </c>
      <c r="F53" t="s">
        <v>554</v>
      </c>
    </row>
    <row r="54" spans="1:6" x14ac:dyDescent="0.25">
      <c r="A54" s="260">
        <v>17</v>
      </c>
      <c r="B54" s="261">
        <f t="shared" si="4"/>
        <v>-2187177.6900118259</v>
      </c>
      <c r="C54" s="261">
        <f t="shared" si="0"/>
        <v>-1322600.4326033629</v>
      </c>
      <c r="D54" s="376">
        <f t="shared" si="5"/>
        <v>-3509778.1226151888</v>
      </c>
      <c r="E54" s="262">
        <f t="shared" si="3"/>
        <v>41899503.396766961</v>
      </c>
      <c r="F54" t="s">
        <v>555</v>
      </c>
    </row>
    <row r="55" spans="1:6" x14ac:dyDescent="0.25">
      <c r="A55" s="260">
        <v>18</v>
      </c>
      <c r="B55" s="261">
        <f t="shared" si="4"/>
        <v>-2252793.0207121805</v>
      </c>
      <c r="C55" s="261">
        <f t="shared" si="0"/>
        <v>-1256985.1019030083</v>
      </c>
      <c r="D55" s="376">
        <f t="shared" si="5"/>
        <v>-3509778.1226151888</v>
      </c>
      <c r="E55" s="262">
        <f t="shared" si="3"/>
        <v>39646710.376054779</v>
      </c>
      <c r="F55" t="s">
        <v>556</v>
      </c>
    </row>
    <row r="56" spans="1:6" x14ac:dyDescent="0.25">
      <c r="A56" s="260"/>
      <c r="B56" s="261"/>
      <c r="C56" s="261"/>
      <c r="D56" s="376"/>
      <c r="E56" s="262"/>
    </row>
    <row r="57" spans="1:6" x14ac:dyDescent="0.25">
      <c r="A57" s="260">
        <v>19</v>
      </c>
      <c r="B57" s="261">
        <f t="shared" si="4"/>
        <v>-2320376.8113335459</v>
      </c>
      <c r="C57" s="261">
        <f t="shared" si="0"/>
        <v>-1189401.3112816429</v>
      </c>
      <c r="D57" s="376">
        <f t="shared" si="5"/>
        <v>-3509778.1226151888</v>
      </c>
      <c r="E57" s="262">
        <f>E55+B57</f>
        <v>37326333.564721234</v>
      </c>
      <c r="F57" t="s">
        <v>550</v>
      </c>
    </row>
    <row r="58" spans="1:6" x14ac:dyDescent="0.25">
      <c r="A58" s="260">
        <v>20</v>
      </c>
      <c r="B58" s="261">
        <f t="shared" si="4"/>
        <v>-2389988.1156735527</v>
      </c>
      <c r="C58" s="261">
        <f t="shared" si="0"/>
        <v>-1119790.0069416361</v>
      </c>
      <c r="D58" s="376">
        <f t="shared" si="5"/>
        <v>-3509778.1226151888</v>
      </c>
      <c r="E58" s="262">
        <f t="shared" si="3"/>
        <v>34936345.449047685</v>
      </c>
      <c r="F58" t="s">
        <v>557</v>
      </c>
    </row>
    <row r="59" spans="1:6" x14ac:dyDescent="0.25">
      <c r="A59" s="260">
        <v>21</v>
      </c>
      <c r="B59" s="261">
        <f t="shared" ref="B59:B60" si="6">IF($B$2="месяц",PPMT($E$6,A59,$E$8,$E$9,$B$9,$B$10),IF($B$2="квартал",PPMT($E$6,A59,$E$8,$E$9,$B$9,$B$10),IF($B$2="год",0,"ошибка!")))</f>
        <v>-2461687.759143759</v>
      </c>
      <c r="C59" s="261">
        <f t="shared" ref="C59:C60" si="7">D59-B59</f>
        <v>-1048090.3634714298</v>
      </c>
      <c r="D59" s="376">
        <f t="shared" si="5"/>
        <v>-3509778.1226151888</v>
      </c>
      <c r="E59" s="262">
        <f t="shared" si="3"/>
        <v>32474657.689903926</v>
      </c>
      <c r="F59" t="s">
        <v>558</v>
      </c>
    </row>
    <row r="60" spans="1:6" x14ac:dyDescent="0.25">
      <c r="A60" s="260">
        <v>22</v>
      </c>
      <c r="B60" s="261">
        <f t="shared" si="6"/>
        <v>-2535538.3919180715</v>
      </c>
      <c r="C60" s="261">
        <f t="shared" si="7"/>
        <v>-974239.73069711728</v>
      </c>
      <c r="D60" s="376">
        <f t="shared" si="5"/>
        <v>-3509778.1226151888</v>
      </c>
      <c r="E60" s="262">
        <f t="shared" si="3"/>
        <v>29939119.297985855</v>
      </c>
      <c r="F60" t="s">
        <v>559</v>
      </c>
    </row>
    <row r="61" spans="1:6" x14ac:dyDescent="0.25">
      <c r="A61" s="260"/>
      <c r="B61" s="261"/>
      <c r="C61" s="261"/>
      <c r="D61" s="376"/>
      <c r="E61" s="262"/>
    </row>
    <row r="62" spans="1:6" x14ac:dyDescent="0.25">
      <c r="A62" s="260">
        <v>23</v>
      </c>
      <c r="B62" s="261">
        <f t="shared" ref="B62:B73" si="8">IF($B$2="месяц",PPMT($E$6,A62,$E$8,$E$9,$B$9,$B$10),IF($B$2="квартал",PPMT($E$6,A62,$E$8,$E$9,$B$9,$B$10),IF($B$2="год",0,"ошибка!")))</f>
        <v>-2611604.5436756145</v>
      </c>
      <c r="C62" s="261">
        <f t="shared" ref="C62:C73" si="9">D62-B62</f>
        <v>-898173.5789395743</v>
      </c>
      <c r="D62" s="376">
        <f t="shared" si="5"/>
        <v>-3509778.1226151888</v>
      </c>
      <c r="E62" s="262">
        <f>E60+B62</f>
        <v>27327514.754310243</v>
      </c>
      <c r="F62" t="s">
        <v>551</v>
      </c>
    </row>
    <row r="63" spans="1:6" x14ac:dyDescent="0.25">
      <c r="A63" s="260">
        <v>24</v>
      </c>
      <c r="B63" s="261">
        <f t="shared" si="8"/>
        <v>-2689952.6799858822</v>
      </c>
      <c r="C63" s="261">
        <f t="shared" si="9"/>
        <v>-819825.44262930658</v>
      </c>
      <c r="D63" s="376">
        <f t="shared" si="5"/>
        <v>-3509778.1226151888</v>
      </c>
      <c r="E63" s="262">
        <f t="shared" si="3"/>
        <v>24637562.074324362</v>
      </c>
      <c r="F63" t="s">
        <v>560</v>
      </c>
    </row>
    <row r="64" spans="1:6" x14ac:dyDescent="0.25">
      <c r="A64" s="260">
        <v>25</v>
      </c>
      <c r="B64" s="261">
        <f t="shared" si="8"/>
        <v>-2770651.2603854588</v>
      </c>
      <c r="C64" s="261">
        <f t="shared" si="9"/>
        <v>-739126.86222973</v>
      </c>
      <c r="D64" s="376">
        <f t="shared" si="5"/>
        <v>-3509778.1226151888</v>
      </c>
      <c r="E64" s="262">
        <f t="shared" si="3"/>
        <v>21866910.813938905</v>
      </c>
      <c r="F64" t="s">
        <v>561</v>
      </c>
    </row>
    <row r="65" spans="1:6" x14ac:dyDescent="0.25">
      <c r="A65" s="260">
        <v>26</v>
      </c>
      <c r="B65" s="261">
        <f t="shared" si="8"/>
        <v>-2853770.7981970226</v>
      </c>
      <c r="C65" s="261">
        <f t="shared" si="9"/>
        <v>-656007.32441816619</v>
      </c>
      <c r="D65" s="376">
        <f t="shared" si="5"/>
        <v>-3509778.1226151888</v>
      </c>
      <c r="E65" s="262">
        <f t="shared" si="3"/>
        <v>19013140.015741881</v>
      </c>
      <c r="F65" t="s">
        <v>562</v>
      </c>
    </row>
    <row r="66" spans="1:6" x14ac:dyDescent="0.25">
      <c r="A66" s="260"/>
      <c r="B66" s="261"/>
      <c r="C66" s="261"/>
      <c r="D66" s="376"/>
      <c r="E66" s="262"/>
    </row>
    <row r="67" spans="1:6" x14ac:dyDescent="0.25">
      <c r="A67" s="260">
        <v>27</v>
      </c>
      <c r="B67" s="261">
        <f t="shared" si="8"/>
        <v>-2939383.9221429331</v>
      </c>
      <c r="C67" s="261">
        <f t="shared" si="9"/>
        <v>-570394.2004722557</v>
      </c>
      <c r="D67" s="376">
        <f t="shared" si="5"/>
        <v>-3509778.1226151888</v>
      </c>
      <c r="E67" s="262">
        <f>E65+B67</f>
        <v>16073756.093598947</v>
      </c>
      <c r="F67" t="s">
        <v>552</v>
      </c>
    </row>
    <row r="68" spans="1:6" x14ac:dyDescent="0.25">
      <c r="A68" s="260">
        <v>28</v>
      </c>
      <c r="B68" s="261">
        <f t="shared" si="8"/>
        <v>-3027565.4398072213</v>
      </c>
      <c r="C68" s="261">
        <f t="shared" si="9"/>
        <v>-482212.68280796753</v>
      </c>
      <c r="D68" s="376">
        <f t="shared" si="5"/>
        <v>-3509778.1226151888</v>
      </c>
      <c r="E68" s="262">
        <f t="shared" si="3"/>
        <v>13046190.653791726</v>
      </c>
      <c r="F68" t="s">
        <v>563</v>
      </c>
    </row>
    <row r="69" spans="1:6" x14ac:dyDescent="0.25">
      <c r="A69" s="260">
        <v>29</v>
      </c>
      <c r="B69" s="261">
        <f t="shared" si="8"/>
        <v>-3118392.4030014379</v>
      </c>
      <c r="C69" s="261">
        <f t="shared" si="9"/>
        <v>-391385.71961375093</v>
      </c>
      <c r="D69" s="376">
        <f t="shared" si="5"/>
        <v>-3509778.1226151888</v>
      </c>
      <c r="E69" s="262">
        <f t="shared" si="3"/>
        <v>9927798.2507902868</v>
      </c>
      <c r="F69" t="s">
        <v>564</v>
      </c>
    </row>
    <row r="70" spans="1:6" x14ac:dyDescent="0.25">
      <c r="A70" s="260">
        <v>30</v>
      </c>
      <c r="B70" s="261">
        <f t="shared" si="8"/>
        <v>-3211944.1750914813</v>
      </c>
      <c r="C70" s="261">
        <f t="shared" si="9"/>
        <v>-297833.94752370752</v>
      </c>
      <c r="D70" s="376">
        <f t="shared" si="5"/>
        <v>-3509778.1226151888</v>
      </c>
      <c r="E70" s="262">
        <f t="shared" si="3"/>
        <v>6715854.075698806</v>
      </c>
      <c r="F70" t="s">
        <v>565</v>
      </c>
    </row>
    <row r="71" spans="1:6" x14ac:dyDescent="0.25">
      <c r="A71" s="260"/>
      <c r="B71" s="261"/>
      <c r="C71" s="261"/>
      <c r="D71" s="376"/>
      <c r="E71" s="262"/>
    </row>
    <row r="72" spans="1:6" x14ac:dyDescent="0.25">
      <c r="A72" s="260">
        <v>31</v>
      </c>
      <c r="B72" s="261">
        <f t="shared" si="8"/>
        <v>-3308302.5003442257</v>
      </c>
      <c r="C72" s="261">
        <f t="shared" si="9"/>
        <v>-201475.62227096315</v>
      </c>
      <c r="D72" s="376">
        <f t="shared" si="5"/>
        <v>-3509778.1226151888</v>
      </c>
      <c r="E72" s="262">
        <f>E70+B72</f>
        <v>3407551.5753545803</v>
      </c>
      <c r="F72" t="s">
        <v>553</v>
      </c>
    </row>
    <row r="73" spans="1:6" x14ac:dyDescent="0.25">
      <c r="A73" s="260">
        <v>32</v>
      </c>
      <c r="B73" s="261">
        <f t="shared" si="8"/>
        <v>-3407551.5753545524</v>
      </c>
      <c r="C73" s="261">
        <f t="shared" si="9"/>
        <v>-102226.54726063646</v>
      </c>
      <c r="D73" s="376">
        <f t="shared" si="5"/>
        <v>-3509778.1226151888</v>
      </c>
      <c r="E73" s="262">
        <f t="shared" si="3"/>
        <v>2.7939677238464355E-8</v>
      </c>
      <c r="F73" t="s">
        <v>566</v>
      </c>
    </row>
    <row r="74" spans="1:6" x14ac:dyDescent="0.25">
      <c r="A74" s="260"/>
      <c r="B74" s="261"/>
      <c r="C74" s="261"/>
      <c r="D74" s="376"/>
      <c r="E74" s="262"/>
    </row>
    <row r="75" spans="1:6" x14ac:dyDescent="0.25">
      <c r="A75" s="260">
        <v>33</v>
      </c>
      <c r="B75" s="261">
        <f t="shared" ref="B75:B102" si="10">IF($B$2="месяц",PPMT($E$6,A75,$E$8,$E$9,$B$9,$B$10),IF($B$2="квартал",0,IF($B$2="год",0,"ошибка!")))</f>
        <v>0</v>
      </c>
      <c r="C75" s="261">
        <f t="shared" si="0"/>
        <v>0</v>
      </c>
      <c r="D75" s="261">
        <f t="shared" ref="D75:D102" si="11">IF($B$2="месяц",$D$34,IF($B$2="квартал",0,IF($B$2="год",0,"ошибка!")))</f>
        <v>0</v>
      </c>
      <c r="E75" s="262">
        <f>E73+B75</f>
        <v>2.7939677238464355E-8</v>
      </c>
    </row>
    <row r="76" spans="1:6" x14ac:dyDescent="0.25">
      <c r="A76" s="260">
        <v>34</v>
      </c>
      <c r="B76" s="261">
        <f t="shared" si="10"/>
        <v>0</v>
      </c>
      <c r="C76" s="261">
        <f t="shared" si="0"/>
        <v>0</v>
      </c>
      <c r="D76" s="261">
        <f t="shared" si="11"/>
        <v>0</v>
      </c>
      <c r="E76" s="262">
        <f t="shared" si="3"/>
        <v>2.7939677238464355E-8</v>
      </c>
    </row>
    <row r="77" spans="1:6" x14ac:dyDescent="0.25">
      <c r="A77" s="260">
        <v>35</v>
      </c>
      <c r="B77" s="261">
        <f t="shared" si="10"/>
        <v>0</v>
      </c>
      <c r="C77" s="261">
        <f t="shared" si="0"/>
        <v>0</v>
      </c>
      <c r="D77" s="261">
        <f t="shared" si="11"/>
        <v>0</v>
      </c>
      <c r="E77" s="262">
        <f t="shared" si="3"/>
        <v>2.7939677238464355E-8</v>
      </c>
    </row>
    <row r="78" spans="1:6" x14ac:dyDescent="0.25">
      <c r="A78" s="260">
        <v>36</v>
      </c>
      <c r="B78" s="261">
        <f t="shared" si="10"/>
        <v>0</v>
      </c>
      <c r="C78" s="261">
        <f t="shared" si="0"/>
        <v>0</v>
      </c>
      <c r="D78" s="261">
        <f t="shared" si="11"/>
        <v>0</v>
      </c>
      <c r="E78" s="262">
        <f t="shared" si="3"/>
        <v>2.7939677238464355E-8</v>
      </c>
    </row>
    <row r="79" spans="1:6" x14ac:dyDescent="0.25">
      <c r="A79" s="260">
        <v>37</v>
      </c>
      <c r="B79" s="261">
        <f t="shared" si="10"/>
        <v>0</v>
      </c>
      <c r="C79" s="261">
        <f t="shared" si="0"/>
        <v>0</v>
      </c>
      <c r="D79" s="261">
        <f t="shared" si="11"/>
        <v>0</v>
      </c>
      <c r="E79" s="262">
        <f t="shared" si="3"/>
        <v>2.7939677238464355E-8</v>
      </c>
    </row>
    <row r="80" spans="1:6" x14ac:dyDescent="0.25">
      <c r="A80" s="260">
        <v>38</v>
      </c>
      <c r="B80" s="261">
        <f t="shared" si="10"/>
        <v>0</v>
      </c>
      <c r="C80" s="261">
        <f t="shared" si="0"/>
        <v>0</v>
      </c>
      <c r="D80" s="261">
        <f t="shared" si="11"/>
        <v>0</v>
      </c>
      <c r="E80" s="262">
        <f t="shared" si="3"/>
        <v>2.7939677238464355E-8</v>
      </c>
    </row>
    <row r="81" spans="1:5" x14ac:dyDescent="0.25">
      <c r="A81" s="260">
        <v>39</v>
      </c>
      <c r="B81" s="261">
        <f t="shared" si="10"/>
        <v>0</v>
      </c>
      <c r="C81" s="261">
        <f t="shared" si="0"/>
        <v>0</v>
      </c>
      <c r="D81" s="261">
        <f t="shared" si="11"/>
        <v>0</v>
      </c>
      <c r="E81" s="262">
        <f t="shared" si="3"/>
        <v>2.7939677238464355E-8</v>
      </c>
    </row>
    <row r="82" spans="1:5" x14ac:dyDescent="0.25">
      <c r="A82" s="260">
        <v>40</v>
      </c>
      <c r="B82" s="261">
        <f t="shared" si="10"/>
        <v>0</v>
      </c>
      <c r="C82" s="261">
        <f t="shared" si="0"/>
        <v>0</v>
      </c>
      <c r="D82" s="261">
        <f t="shared" si="11"/>
        <v>0</v>
      </c>
      <c r="E82" s="262">
        <f t="shared" si="3"/>
        <v>2.7939677238464355E-8</v>
      </c>
    </row>
    <row r="83" spans="1:5" x14ac:dyDescent="0.25">
      <c r="A83" s="260">
        <v>41</v>
      </c>
      <c r="B83" s="261">
        <f t="shared" si="10"/>
        <v>0</v>
      </c>
      <c r="C83" s="261">
        <f t="shared" si="0"/>
        <v>0</v>
      </c>
      <c r="D83" s="261">
        <f t="shared" si="11"/>
        <v>0</v>
      </c>
      <c r="E83" s="262">
        <f t="shared" si="3"/>
        <v>2.7939677238464355E-8</v>
      </c>
    </row>
    <row r="84" spans="1:5" x14ac:dyDescent="0.25">
      <c r="A84" s="260">
        <v>42</v>
      </c>
      <c r="B84" s="261">
        <f t="shared" si="10"/>
        <v>0</v>
      </c>
      <c r="C84" s="261">
        <f t="shared" si="0"/>
        <v>0</v>
      </c>
      <c r="D84" s="261">
        <f t="shared" si="11"/>
        <v>0</v>
      </c>
      <c r="E84" s="262">
        <f t="shared" si="3"/>
        <v>2.7939677238464355E-8</v>
      </c>
    </row>
    <row r="85" spans="1:5" x14ac:dyDescent="0.25">
      <c r="A85" s="260">
        <v>43</v>
      </c>
      <c r="B85" s="261">
        <f t="shared" si="10"/>
        <v>0</v>
      </c>
      <c r="C85" s="261">
        <f t="shared" si="0"/>
        <v>0</v>
      </c>
      <c r="D85" s="261">
        <f t="shared" si="11"/>
        <v>0</v>
      </c>
      <c r="E85" s="262">
        <f t="shared" si="3"/>
        <v>2.7939677238464355E-8</v>
      </c>
    </row>
    <row r="86" spans="1:5" x14ac:dyDescent="0.25">
      <c r="A86" s="260">
        <v>44</v>
      </c>
      <c r="B86" s="261">
        <f t="shared" si="10"/>
        <v>0</v>
      </c>
      <c r="C86" s="261">
        <f t="shared" si="0"/>
        <v>0</v>
      </c>
      <c r="D86" s="261">
        <f t="shared" si="11"/>
        <v>0</v>
      </c>
      <c r="E86" s="262">
        <f t="shared" si="3"/>
        <v>2.7939677238464355E-8</v>
      </c>
    </row>
    <row r="87" spans="1:5" x14ac:dyDescent="0.25">
      <c r="A87" s="260">
        <v>45</v>
      </c>
      <c r="B87" s="261">
        <f t="shared" si="10"/>
        <v>0</v>
      </c>
      <c r="C87" s="261">
        <f t="shared" si="0"/>
        <v>0</v>
      </c>
      <c r="D87" s="261">
        <f t="shared" si="11"/>
        <v>0</v>
      </c>
      <c r="E87" s="262">
        <f t="shared" si="3"/>
        <v>2.7939677238464355E-8</v>
      </c>
    </row>
    <row r="88" spans="1:5" x14ac:dyDescent="0.25">
      <c r="A88" s="260">
        <v>46</v>
      </c>
      <c r="B88" s="261">
        <f t="shared" si="10"/>
        <v>0</v>
      </c>
      <c r="C88" s="261">
        <f t="shared" si="0"/>
        <v>0</v>
      </c>
      <c r="D88" s="261">
        <f t="shared" si="11"/>
        <v>0</v>
      </c>
      <c r="E88" s="262">
        <f t="shared" si="3"/>
        <v>2.7939677238464355E-8</v>
      </c>
    </row>
    <row r="89" spans="1:5" x14ac:dyDescent="0.25">
      <c r="A89" s="260">
        <v>47</v>
      </c>
      <c r="B89" s="261">
        <f t="shared" si="10"/>
        <v>0</v>
      </c>
      <c r="C89" s="261">
        <f t="shared" si="0"/>
        <v>0</v>
      </c>
      <c r="D89" s="261">
        <f t="shared" si="11"/>
        <v>0</v>
      </c>
      <c r="E89" s="262">
        <f t="shared" si="3"/>
        <v>2.7939677238464355E-8</v>
      </c>
    </row>
    <row r="90" spans="1:5" x14ac:dyDescent="0.25">
      <c r="A90" s="260">
        <v>48</v>
      </c>
      <c r="B90" s="261">
        <f t="shared" si="10"/>
        <v>0</v>
      </c>
      <c r="C90" s="261">
        <f t="shared" si="0"/>
        <v>0</v>
      </c>
      <c r="D90" s="261">
        <f t="shared" si="11"/>
        <v>0</v>
      </c>
      <c r="E90" s="262">
        <f t="shared" si="3"/>
        <v>2.7939677238464355E-8</v>
      </c>
    </row>
    <row r="91" spans="1:5" x14ac:dyDescent="0.25">
      <c r="A91" s="260">
        <v>49</v>
      </c>
      <c r="B91" s="261">
        <f t="shared" si="10"/>
        <v>0</v>
      </c>
      <c r="C91" s="261">
        <f t="shared" si="0"/>
        <v>0</v>
      </c>
      <c r="D91" s="261">
        <f t="shared" si="11"/>
        <v>0</v>
      </c>
      <c r="E91" s="262">
        <f t="shared" si="3"/>
        <v>2.7939677238464355E-8</v>
      </c>
    </row>
    <row r="92" spans="1:5" x14ac:dyDescent="0.25">
      <c r="A92" s="260">
        <v>50</v>
      </c>
      <c r="B92" s="261">
        <f t="shared" si="10"/>
        <v>0</v>
      </c>
      <c r="C92" s="261">
        <f t="shared" si="0"/>
        <v>0</v>
      </c>
      <c r="D92" s="261">
        <f t="shared" si="11"/>
        <v>0</v>
      </c>
      <c r="E92" s="262">
        <f t="shared" si="3"/>
        <v>2.7939677238464355E-8</v>
      </c>
    </row>
    <row r="93" spans="1:5" x14ac:dyDescent="0.25">
      <c r="A93" s="260">
        <v>51</v>
      </c>
      <c r="B93" s="261">
        <f t="shared" si="10"/>
        <v>0</v>
      </c>
      <c r="C93" s="261">
        <f t="shared" si="0"/>
        <v>0</v>
      </c>
      <c r="D93" s="261">
        <f t="shared" si="11"/>
        <v>0</v>
      </c>
      <c r="E93" s="262">
        <f t="shared" si="3"/>
        <v>2.7939677238464355E-8</v>
      </c>
    </row>
    <row r="94" spans="1:5" x14ac:dyDescent="0.25">
      <c r="A94" s="260">
        <v>52</v>
      </c>
      <c r="B94" s="261">
        <f t="shared" si="10"/>
        <v>0</v>
      </c>
      <c r="C94" s="261">
        <f t="shared" si="0"/>
        <v>0</v>
      </c>
      <c r="D94" s="261">
        <f t="shared" si="11"/>
        <v>0</v>
      </c>
      <c r="E94" s="262">
        <f t="shared" si="3"/>
        <v>2.7939677238464355E-8</v>
      </c>
    </row>
    <row r="95" spans="1:5" x14ac:dyDescent="0.25">
      <c r="A95" s="260">
        <v>53</v>
      </c>
      <c r="B95" s="261">
        <f t="shared" si="10"/>
        <v>0</v>
      </c>
      <c r="C95" s="261">
        <f t="shared" si="0"/>
        <v>0</v>
      </c>
      <c r="D95" s="261">
        <f t="shared" si="11"/>
        <v>0</v>
      </c>
      <c r="E95" s="262">
        <f t="shared" si="3"/>
        <v>2.7939677238464355E-8</v>
      </c>
    </row>
    <row r="96" spans="1:5" x14ac:dyDescent="0.25">
      <c r="A96" s="260">
        <v>54</v>
      </c>
      <c r="B96" s="261">
        <f t="shared" si="10"/>
        <v>0</v>
      </c>
      <c r="C96" s="261">
        <f t="shared" si="0"/>
        <v>0</v>
      </c>
      <c r="D96" s="261">
        <f t="shared" si="11"/>
        <v>0</v>
      </c>
      <c r="E96" s="262">
        <f t="shared" si="3"/>
        <v>2.7939677238464355E-8</v>
      </c>
    </row>
    <row r="97" spans="1:5" x14ac:dyDescent="0.25">
      <c r="A97" s="260">
        <v>55</v>
      </c>
      <c r="B97" s="261">
        <f t="shared" si="10"/>
        <v>0</v>
      </c>
      <c r="C97" s="261">
        <f t="shared" si="0"/>
        <v>0</v>
      </c>
      <c r="D97" s="261">
        <f t="shared" si="11"/>
        <v>0</v>
      </c>
      <c r="E97" s="262">
        <f t="shared" si="3"/>
        <v>2.7939677238464355E-8</v>
      </c>
    </row>
    <row r="98" spans="1:5" x14ac:dyDescent="0.25">
      <c r="A98" s="260">
        <v>56</v>
      </c>
      <c r="B98" s="261">
        <f t="shared" si="10"/>
        <v>0</v>
      </c>
      <c r="C98" s="261">
        <f t="shared" si="0"/>
        <v>0</v>
      </c>
      <c r="D98" s="261">
        <f t="shared" si="11"/>
        <v>0</v>
      </c>
      <c r="E98" s="262">
        <f t="shared" si="3"/>
        <v>2.7939677238464355E-8</v>
      </c>
    </row>
    <row r="99" spans="1:5" x14ac:dyDescent="0.25">
      <c r="A99" s="260">
        <v>57</v>
      </c>
      <c r="B99" s="261">
        <f t="shared" si="10"/>
        <v>0</v>
      </c>
      <c r="C99" s="261">
        <f t="shared" si="0"/>
        <v>0</v>
      </c>
      <c r="D99" s="261">
        <f t="shared" si="11"/>
        <v>0</v>
      </c>
      <c r="E99" s="262">
        <f t="shared" si="3"/>
        <v>2.7939677238464355E-8</v>
      </c>
    </row>
    <row r="100" spans="1:5" x14ac:dyDescent="0.25">
      <c r="A100" s="260">
        <v>58</v>
      </c>
      <c r="B100" s="261">
        <f t="shared" si="10"/>
        <v>0</v>
      </c>
      <c r="C100" s="261">
        <f t="shared" si="0"/>
        <v>0</v>
      </c>
      <c r="D100" s="261">
        <f t="shared" si="11"/>
        <v>0</v>
      </c>
      <c r="E100" s="262">
        <f t="shared" si="3"/>
        <v>2.7939677238464355E-8</v>
      </c>
    </row>
    <row r="101" spans="1:5" x14ac:dyDescent="0.25">
      <c r="A101" s="260">
        <v>59</v>
      </c>
      <c r="B101" s="261">
        <f t="shared" si="10"/>
        <v>0</v>
      </c>
      <c r="C101" s="261">
        <f t="shared" si="0"/>
        <v>0</v>
      </c>
      <c r="D101" s="261">
        <f t="shared" si="11"/>
        <v>0</v>
      </c>
      <c r="E101" s="262">
        <f t="shared" si="3"/>
        <v>2.7939677238464355E-8</v>
      </c>
    </row>
    <row r="102" spans="1:5" ht="15.75" thickBot="1" x14ac:dyDescent="0.3">
      <c r="A102" s="263">
        <v>60</v>
      </c>
      <c r="B102" s="264">
        <f t="shared" si="10"/>
        <v>0</v>
      </c>
      <c r="C102" s="264">
        <f t="shared" si="0"/>
        <v>0</v>
      </c>
      <c r="D102" s="264">
        <f t="shared" si="11"/>
        <v>0</v>
      </c>
      <c r="E102" s="265">
        <f t="shared" si="3"/>
        <v>2.7939677238464355E-8</v>
      </c>
    </row>
    <row r="103" spans="1:5" x14ac:dyDescent="0.25">
      <c r="A103" s="266"/>
      <c r="B103" s="267"/>
      <c r="C103" s="267"/>
      <c r="D103" s="267"/>
      <c r="E103" s="267"/>
    </row>
    <row r="105" spans="1:5" ht="15.75" thickBot="1" x14ac:dyDescent="0.3">
      <c r="A105" s="268" t="s">
        <v>406</v>
      </c>
    </row>
    <row r="106" spans="1:5" ht="52.5" customHeight="1" x14ac:dyDescent="0.25">
      <c r="A106" s="269" t="s">
        <v>407</v>
      </c>
      <c r="B106" s="270">
        <f>-SUM(B34:B102)</f>
        <v>71560043.199999988</v>
      </c>
      <c r="C106" s="271"/>
      <c r="D106" s="271"/>
    </row>
    <row r="107" spans="1:5" ht="45.75" customHeight="1" x14ac:dyDescent="0.25">
      <c r="A107" s="272" t="s">
        <v>408</v>
      </c>
      <c r="B107" s="273">
        <f>-SUM(C34:C102)</f>
        <v>40752856.723686054</v>
      </c>
    </row>
    <row r="108" spans="1:5" ht="45.75" thickBot="1" x14ac:dyDescent="0.3">
      <c r="A108" s="274" t="s">
        <v>409</v>
      </c>
      <c r="B108" s="275">
        <f>B106+B107</f>
        <v>112312899.92368604</v>
      </c>
    </row>
  </sheetData>
  <mergeCells count="7">
    <mergeCell ref="A1:B1"/>
    <mergeCell ref="D1:E1"/>
    <mergeCell ref="A18:E18"/>
    <mergeCell ref="A20:B20"/>
    <mergeCell ref="A32:A33"/>
    <mergeCell ref="B32:D32"/>
    <mergeCell ref="E32:E33"/>
  </mergeCells>
  <dataValidations count="1">
    <dataValidation type="list" allowBlank="1" showInputMessage="1" showErrorMessage="1" sqref="B2">
      <formula1>Период_платежа</formula1>
    </dataValidation>
  </dataValidations>
  <pageMargins left="0.7" right="0.7" top="0.75" bottom="0.75" header="0.3" footer="0.3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4:BK110"/>
  <sheetViews>
    <sheetView zoomScale="80" zoomScaleNormal="80" workbookViewId="0">
      <selection activeCell="E84" sqref="E84"/>
    </sheetView>
  </sheetViews>
  <sheetFormatPr defaultColWidth="9.140625" defaultRowHeight="12.75" x14ac:dyDescent="0.2"/>
  <cols>
    <col min="1" max="1" width="7.140625" style="1" customWidth="1"/>
    <col min="2" max="2" width="8.85546875" style="1" customWidth="1"/>
    <col min="3" max="3" width="61.28515625" style="1" customWidth="1"/>
    <col min="4" max="4" width="21.85546875" style="1" customWidth="1"/>
    <col min="5" max="5" width="19.42578125" style="1" customWidth="1"/>
    <col min="6" max="6" width="21.5703125" style="1" customWidth="1"/>
    <col min="7" max="8" width="21.42578125" style="1" customWidth="1"/>
    <col min="9" max="9" width="21.85546875" style="1" customWidth="1"/>
    <col min="10" max="10" width="21.7109375" style="1" customWidth="1"/>
    <col min="11" max="11" width="21.28515625" style="1" customWidth="1"/>
    <col min="12" max="12" width="21.5703125" style="1" customWidth="1"/>
    <col min="13" max="19" width="19.7109375" style="1" customWidth="1"/>
    <col min="20" max="20" width="20.28515625" style="1" customWidth="1"/>
    <col min="21" max="36" width="20.42578125" style="1" customWidth="1"/>
    <col min="37" max="47" width="19" style="1" customWidth="1"/>
    <col min="48" max="48" width="19.140625" style="1" customWidth="1"/>
    <col min="49" max="60" width="17.140625" style="1" hidden="1" customWidth="1"/>
    <col min="61" max="61" width="11.7109375" style="1" customWidth="1"/>
    <col min="62" max="16384" width="9.140625" style="1"/>
  </cols>
  <sheetData>
    <row r="4" spans="2:6" ht="20.25" x14ac:dyDescent="0.3">
      <c r="B4" s="2" t="s">
        <v>512</v>
      </c>
    </row>
    <row r="6" spans="2:6" s="6" customFormat="1" ht="15" x14ac:dyDescent="0.25">
      <c r="B6" s="5"/>
    </row>
    <row r="7" spans="2:6" s="6" customFormat="1" ht="14.25" x14ac:dyDescent="0.2"/>
    <row r="8" spans="2:6" s="6" customFormat="1" ht="15" x14ac:dyDescent="0.25">
      <c r="B8" s="5" t="s">
        <v>513</v>
      </c>
    </row>
    <row r="9" spans="2:6" s="6" customFormat="1" ht="14.25" x14ac:dyDescent="0.2"/>
    <row r="10" spans="2:6" s="6" customFormat="1" ht="30" x14ac:dyDescent="0.2">
      <c r="B10" s="162" t="s">
        <v>11</v>
      </c>
      <c r="C10" s="162" t="s">
        <v>85</v>
      </c>
      <c r="D10" s="162" t="s">
        <v>98</v>
      </c>
      <c r="E10" s="162" t="s">
        <v>144</v>
      </c>
    </row>
    <row r="11" spans="2:6" s="6" customFormat="1" ht="15" x14ac:dyDescent="0.2">
      <c r="B11" s="98" t="s">
        <v>87</v>
      </c>
      <c r="C11" s="177" t="s">
        <v>457</v>
      </c>
      <c r="D11" s="54" t="s">
        <v>366</v>
      </c>
      <c r="E11" s="328">
        <f>E12*E13*E21</f>
        <v>120000</v>
      </c>
      <c r="F11" s="227"/>
    </row>
    <row r="12" spans="2:6" s="6" customFormat="1" ht="14.25" x14ac:dyDescent="0.2">
      <c r="B12" s="8" t="s">
        <v>88</v>
      </c>
      <c r="C12" s="9" t="s">
        <v>367</v>
      </c>
      <c r="D12" s="10" t="s">
        <v>368</v>
      </c>
      <c r="E12" s="329">
        <v>5000</v>
      </c>
    </row>
    <row r="13" spans="2:6" s="6" customFormat="1" ht="28.5" x14ac:dyDescent="0.2">
      <c r="B13" s="8" t="s">
        <v>89</v>
      </c>
      <c r="C13" s="9" t="s">
        <v>458</v>
      </c>
      <c r="D13" s="10" t="s">
        <v>116</v>
      </c>
      <c r="E13" s="225">
        <v>2</v>
      </c>
    </row>
    <row r="14" spans="2:6" s="6" customFormat="1" ht="14.25" x14ac:dyDescent="0.2">
      <c r="B14" s="8" t="s">
        <v>90</v>
      </c>
      <c r="C14" s="9" t="s">
        <v>459</v>
      </c>
      <c r="D14" s="10" t="s">
        <v>116</v>
      </c>
      <c r="E14" s="225">
        <f>'11_Ост_П_ППР'!D76</f>
        <v>48</v>
      </c>
    </row>
    <row r="15" spans="2:6" s="6" customFormat="1" ht="30" x14ac:dyDescent="0.2">
      <c r="B15" s="98" t="s">
        <v>91</v>
      </c>
      <c r="C15" s="177" t="s">
        <v>460</v>
      </c>
      <c r="D15" s="54" t="s">
        <v>366</v>
      </c>
      <c r="E15" s="328">
        <f>E20*E21</f>
        <v>1080000</v>
      </c>
    </row>
    <row r="16" spans="2:6" s="6" customFormat="1" ht="14.25" hidden="1" x14ac:dyDescent="0.2">
      <c r="B16" s="8"/>
      <c r="C16" s="9"/>
      <c r="D16" s="10"/>
      <c r="E16" s="102"/>
    </row>
    <row r="17" spans="2:6" s="6" customFormat="1" ht="14.25" hidden="1" x14ac:dyDescent="0.2">
      <c r="B17" s="8"/>
      <c r="C17" s="9"/>
      <c r="D17" s="10"/>
      <c r="E17" s="102"/>
    </row>
    <row r="18" spans="2:6" s="6" customFormat="1" ht="14.25" x14ac:dyDescent="0.2">
      <c r="B18" s="8" t="s">
        <v>92</v>
      </c>
      <c r="C18" s="470" t="s">
        <v>436</v>
      </c>
      <c r="D18" s="471"/>
      <c r="E18" s="472"/>
      <c r="F18" s="227"/>
    </row>
    <row r="19" spans="2:6" s="6" customFormat="1" ht="28.5" x14ac:dyDescent="0.2">
      <c r="B19" s="8" t="s">
        <v>432</v>
      </c>
      <c r="C19" s="9" t="s">
        <v>433</v>
      </c>
      <c r="D19" s="10" t="s">
        <v>368</v>
      </c>
      <c r="E19" s="329">
        <v>100000</v>
      </c>
      <c r="F19" s="227"/>
    </row>
    <row r="20" spans="2:6" s="6" customFormat="1" ht="42.75" x14ac:dyDescent="0.2">
      <c r="B20" s="8" t="s">
        <v>434</v>
      </c>
      <c r="C20" s="9" t="s">
        <v>435</v>
      </c>
      <c r="D20" s="10" t="s">
        <v>368</v>
      </c>
      <c r="E20" s="329">
        <f>E19*0.9</f>
        <v>90000</v>
      </c>
      <c r="F20" s="227"/>
    </row>
    <row r="21" spans="2:6" s="6" customFormat="1" ht="14.25" x14ac:dyDescent="0.2">
      <c r="B21" s="8" t="s">
        <v>102</v>
      </c>
      <c r="C21" s="9" t="s">
        <v>417</v>
      </c>
      <c r="D21" s="10" t="s">
        <v>365</v>
      </c>
      <c r="E21" s="102">
        <v>12</v>
      </c>
    </row>
    <row r="22" spans="2:6" s="6" customFormat="1" ht="30" customHeight="1" x14ac:dyDescent="0.2">
      <c r="B22" s="98" t="s">
        <v>103</v>
      </c>
      <c r="C22" s="177" t="s">
        <v>425</v>
      </c>
      <c r="D22" s="54" t="s">
        <v>426</v>
      </c>
      <c r="E22" s="328">
        <v>12000</v>
      </c>
    </row>
    <row r="23" spans="2:6" s="6" customFormat="1" ht="22.5" hidden="1" customHeight="1" x14ac:dyDescent="0.2">
      <c r="B23" s="98"/>
      <c r="C23" s="177"/>
      <c r="D23" s="10"/>
      <c r="E23" s="103"/>
    </row>
    <row r="24" spans="2:6" s="6" customFormat="1" ht="14.25" x14ac:dyDescent="0.2"/>
    <row r="25" spans="2:6" s="6" customFormat="1" ht="15" x14ac:dyDescent="0.25">
      <c r="B25" s="5"/>
    </row>
    <row r="26" spans="2:6" s="6" customFormat="1" ht="14.25" x14ac:dyDescent="0.2"/>
    <row r="27" spans="2:6" s="6" customFormat="1" ht="45" hidden="1" x14ac:dyDescent="0.2">
      <c r="B27" s="162" t="s">
        <v>11</v>
      </c>
      <c r="C27" s="162" t="s">
        <v>85</v>
      </c>
      <c r="D27" s="162" t="s">
        <v>174</v>
      </c>
      <c r="E27" s="162" t="s">
        <v>175</v>
      </c>
    </row>
    <row r="28" spans="2:6" s="6" customFormat="1" ht="15" hidden="1" x14ac:dyDescent="0.25">
      <c r="B28" s="98"/>
      <c r="C28" s="99"/>
      <c r="D28" s="174">
        <v>0</v>
      </c>
      <c r="E28" s="175">
        <v>0</v>
      </c>
    </row>
    <row r="29" spans="2:6" s="6" customFormat="1" ht="14.25" hidden="1" x14ac:dyDescent="0.2">
      <c r="B29" s="8"/>
      <c r="C29" s="52"/>
      <c r="D29" s="176">
        <v>0</v>
      </c>
      <c r="E29" s="102">
        <v>0</v>
      </c>
    </row>
    <row r="30" spans="2:6" s="6" customFormat="1" ht="14.25" hidden="1" x14ac:dyDescent="0.2">
      <c r="B30" s="8"/>
      <c r="C30" s="52"/>
      <c r="D30" s="176">
        <v>0</v>
      </c>
      <c r="E30" s="102">
        <v>0</v>
      </c>
    </row>
    <row r="31" spans="2:6" s="6" customFormat="1" ht="14.25" hidden="1" x14ac:dyDescent="0.2">
      <c r="B31" s="8"/>
      <c r="C31" s="52"/>
      <c r="D31" s="176">
        <v>0</v>
      </c>
      <c r="E31" s="102">
        <v>0</v>
      </c>
    </row>
    <row r="32" spans="2:6" s="6" customFormat="1" ht="14.25" hidden="1" x14ac:dyDescent="0.2">
      <c r="B32" s="8"/>
      <c r="C32" s="52"/>
      <c r="D32" s="176">
        <v>0</v>
      </c>
      <c r="E32" s="102">
        <v>0</v>
      </c>
    </row>
    <row r="33" spans="2:18" s="6" customFormat="1" ht="15" hidden="1" x14ac:dyDescent="0.25">
      <c r="B33" s="98"/>
      <c r="C33" s="99"/>
      <c r="D33" s="174">
        <v>0</v>
      </c>
      <c r="E33" s="175">
        <v>0</v>
      </c>
    </row>
    <row r="34" spans="2:18" s="6" customFormat="1" ht="15" hidden="1" x14ac:dyDescent="0.25">
      <c r="B34" s="98"/>
      <c r="C34" s="99"/>
      <c r="D34" s="174">
        <v>0</v>
      </c>
      <c r="E34" s="175">
        <v>0</v>
      </c>
    </row>
    <row r="35" spans="2:18" s="6" customFormat="1" ht="15" hidden="1" x14ac:dyDescent="0.25">
      <c r="B35" s="98"/>
      <c r="C35" s="99"/>
      <c r="D35" s="174">
        <v>0</v>
      </c>
      <c r="E35" s="175">
        <v>0</v>
      </c>
    </row>
    <row r="36" spans="2:18" s="6" customFormat="1" ht="14.25" hidden="1" x14ac:dyDescent="0.2"/>
    <row r="37" spans="2:18" s="6" customFormat="1" ht="15" hidden="1" x14ac:dyDescent="0.25">
      <c r="B37" s="5"/>
    </row>
    <row r="38" spans="2:18" s="6" customFormat="1" ht="14.25" hidden="1" x14ac:dyDescent="0.2"/>
    <row r="39" spans="2:18" s="6" customFormat="1" ht="15" hidden="1" x14ac:dyDescent="0.2">
      <c r="B39" s="473" t="s">
        <v>11</v>
      </c>
      <c r="C39" s="473" t="s">
        <v>176</v>
      </c>
      <c r="D39" s="473" t="s">
        <v>83</v>
      </c>
      <c r="E39" s="473" t="s">
        <v>14</v>
      </c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</row>
    <row r="40" spans="2:18" s="6" customFormat="1" ht="15" hidden="1" x14ac:dyDescent="0.2">
      <c r="B40" s="473"/>
      <c r="C40" s="473"/>
      <c r="D40" s="473"/>
      <c r="E40" s="172">
        <f>'11_Ост_П_ППР'!F67</f>
        <v>2018</v>
      </c>
      <c r="F40" s="172">
        <f>'11_Ост_П_ППР'!G67</f>
        <v>2019</v>
      </c>
      <c r="G40" s="172">
        <f>'11_Ост_П_ППР'!H67</f>
        <v>2020</v>
      </c>
      <c r="H40" s="172">
        <f>'11_Ост_П_ППР'!I67</f>
        <v>2021</v>
      </c>
      <c r="I40" s="172">
        <f>'11_Ост_П_ППР'!J67</f>
        <v>2022</v>
      </c>
      <c r="J40" s="172">
        <f>'11_Ост_П_ППР'!K67</f>
        <v>2023</v>
      </c>
      <c r="K40" s="172">
        <f>'11_Ост_П_ППР'!L67</f>
        <v>2024</v>
      </c>
      <c r="L40" s="172">
        <f>'11_Ост_П_ППР'!M67</f>
        <v>2025</v>
      </c>
      <c r="M40" s="172">
        <f>'11_Ост_П_ППР'!N67</f>
        <v>2026</v>
      </c>
      <c r="N40" s="172">
        <f>'11_Ост_П_ППР'!O67</f>
        <v>2027</v>
      </c>
      <c r="O40" s="172">
        <f>'11_Ост_П_ППР'!P67</f>
        <v>2028</v>
      </c>
      <c r="P40" s="172" t="str">
        <f>'11_Ост_П_ППР'!Q67</f>
        <v>-</v>
      </c>
      <c r="Q40" s="172" t="str">
        <f>'11_Ост_П_ППР'!R67</f>
        <v>-</v>
      </c>
      <c r="R40" s="172" t="str">
        <f>'11_Ост_П_ППР'!S67</f>
        <v>-</v>
      </c>
    </row>
    <row r="41" spans="2:18" s="6" customFormat="1" ht="15" hidden="1" x14ac:dyDescent="0.2">
      <c r="B41" s="473"/>
      <c r="C41" s="473"/>
      <c r="D41" s="473"/>
      <c r="E41" s="162" t="s">
        <v>60</v>
      </c>
      <c r="F41" s="162" t="s">
        <v>60</v>
      </c>
      <c r="G41" s="162" t="s">
        <v>60</v>
      </c>
      <c r="H41" s="162" t="s">
        <v>60</v>
      </c>
      <c r="I41" s="162" t="s">
        <v>60</v>
      </c>
      <c r="J41" s="162" t="s">
        <v>60</v>
      </c>
      <c r="K41" s="162" t="s">
        <v>60</v>
      </c>
      <c r="L41" s="162" t="s">
        <v>60</v>
      </c>
      <c r="M41" s="162" t="s">
        <v>60</v>
      </c>
      <c r="N41" s="162" t="s">
        <v>60</v>
      </c>
      <c r="O41" s="162" t="s">
        <v>60</v>
      </c>
      <c r="P41" s="162" t="s">
        <v>60</v>
      </c>
      <c r="Q41" s="162" t="s">
        <v>60</v>
      </c>
      <c r="R41" s="162" t="s">
        <v>60</v>
      </c>
    </row>
    <row r="42" spans="2:18" s="6" customFormat="1" ht="15" hidden="1" x14ac:dyDescent="0.25">
      <c r="B42" s="163"/>
      <c r="C42" s="163"/>
      <c r="D42" s="164">
        <f t="shared" ref="D42:D59" si="0">SUM(E42:R42)</f>
        <v>0</v>
      </c>
      <c r="E42" s="164">
        <v>0</v>
      </c>
      <c r="F42" s="164">
        <v>0</v>
      </c>
      <c r="G42" s="164">
        <v>0</v>
      </c>
      <c r="H42" s="164">
        <v>0</v>
      </c>
      <c r="I42" s="164">
        <v>0</v>
      </c>
      <c r="J42" s="164">
        <v>0</v>
      </c>
      <c r="K42" s="164">
        <v>0</v>
      </c>
      <c r="L42" s="164">
        <v>0</v>
      </c>
      <c r="M42" s="164">
        <v>0</v>
      </c>
      <c r="N42" s="164">
        <v>0</v>
      </c>
      <c r="O42" s="164">
        <v>0</v>
      </c>
      <c r="P42" s="164">
        <v>0</v>
      </c>
      <c r="Q42" s="163">
        <f t="shared" ref="Q42:R42" si="1">SUM(Q43:Q47)</f>
        <v>0</v>
      </c>
      <c r="R42" s="163">
        <f t="shared" si="1"/>
        <v>0</v>
      </c>
    </row>
    <row r="43" spans="2:18" s="6" customFormat="1" ht="14.25" hidden="1" x14ac:dyDescent="0.2">
      <c r="B43" s="44"/>
      <c r="C43" s="52"/>
      <c r="D43" s="64">
        <f t="shared" si="0"/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166">
        <f>SUM(BA68:BD68)</f>
        <v>0</v>
      </c>
      <c r="R43" s="166">
        <f>SUM(BE68:BH68)</f>
        <v>0</v>
      </c>
    </row>
    <row r="44" spans="2:18" s="6" customFormat="1" ht="14.25" hidden="1" x14ac:dyDescent="0.2">
      <c r="B44" s="44"/>
      <c r="C44" s="52"/>
      <c r="D44" s="64">
        <f t="shared" si="0"/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166">
        <f>SUM(BA69:BD69)</f>
        <v>0</v>
      </c>
      <c r="R44" s="166">
        <f>SUM(BE69:BH69)</f>
        <v>0</v>
      </c>
    </row>
    <row r="45" spans="2:18" s="6" customFormat="1" ht="14.25" hidden="1" x14ac:dyDescent="0.2">
      <c r="B45" s="44"/>
      <c r="C45" s="52"/>
      <c r="D45" s="64">
        <f t="shared" si="0"/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166">
        <f t="shared" ref="Q45:Q46" si="2">SUM(BA70:BD70)</f>
        <v>0</v>
      </c>
      <c r="R45" s="166">
        <f t="shared" ref="R45:R46" si="3">SUM(BE70:BH70)</f>
        <v>0</v>
      </c>
    </row>
    <row r="46" spans="2:18" s="6" customFormat="1" ht="14.25" hidden="1" x14ac:dyDescent="0.2">
      <c r="B46" s="44"/>
      <c r="C46" s="52"/>
      <c r="D46" s="64">
        <f t="shared" si="0"/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166">
        <f t="shared" si="2"/>
        <v>0</v>
      </c>
      <c r="R46" s="166">
        <f t="shared" si="3"/>
        <v>0</v>
      </c>
    </row>
    <row r="47" spans="2:18" s="6" customFormat="1" ht="14.25" hidden="1" x14ac:dyDescent="0.2">
      <c r="B47" s="44"/>
      <c r="C47" s="13"/>
      <c r="D47" s="64">
        <f t="shared" si="0"/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166">
        <f>SUM(BA72:BD72)</f>
        <v>0</v>
      </c>
      <c r="R47" s="166">
        <f>SUM(BE72:BH72)</f>
        <v>0</v>
      </c>
    </row>
    <row r="48" spans="2:18" s="6" customFormat="1" ht="15" hidden="1" x14ac:dyDescent="0.25">
      <c r="B48" s="163"/>
      <c r="C48" s="167"/>
      <c r="D48" s="164">
        <f t="shared" si="0"/>
        <v>0</v>
      </c>
      <c r="E48" s="164">
        <v>0</v>
      </c>
      <c r="F48" s="164">
        <v>0</v>
      </c>
      <c r="G48" s="164">
        <v>0</v>
      </c>
      <c r="H48" s="164">
        <v>0</v>
      </c>
      <c r="I48" s="164">
        <v>0</v>
      </c>
      <c r="J48" s="164">
        <v>0</v>
      </c>
      <c r="K48" s="164">
        <v>0</v>
      </c>
      <c r="L48" s="164">
        <v>0</v>
      </c>
      <c r="M48" s="164">
        <v>0</v>
      </c>
      <c r="N48" s="164">
        <v>0</v>
      </c>
      <c r="O48" s="164">
        <v>0</v>
      </c>
      <c r="P48" s="164">
        <v>0</v>
      </c>
      <c r="Q48" s="163">
        <f t="shared" ref="Q48:R48" si="4">SUM(Q49:Q53)</f>
        <v>0</v>
      </c>
      <c r="R48" s="163">
        <f t="shared" si="4"/>
        <v>0</v>
      </c>
    </row>
    <row r="49" spans="2:60" s="6" customFormat="1" ht="14.25" hidden="1" x14ac:dyDescent="0.2">
      <c r="B49" s="44"/>
      <c r="C49" s="52"/>
      <c r="D49" s="64">
        <f t="shared" si="0"/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166">
        <f>SUM(BA74:BD74)</f>
        <v>0</v>
      </c>
      <c r="R49" s="166">
        <f>SUM(BE74:BH74)</f>
        <v>0</v>
      </c>
    </row>
    <row r="50" spans="2:60" s="6" customFormat="1" ht="14.25" hidden="1" x14ac:dyDescent="0.2">
      <c r="B50" s="44"/>
      <c r="C50" s="52"/>
      <c r="D50" s="64">
        <f t="shared" si="0"/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166">
        <f>SUM(BA75:BD75)</f>
        <v>0</v>
      </c>
      <c r="R50" s="166">
        <f>SUM(BE75:BH75)</f>
        <v>0</v>
      </c>
    </row>
    <row r="51" spans="2:60" s="6" customFormat="1" ht="14.25" hidden="1" x14ac:dyDescent="0.2">
      <c r="B51" s="44"/>
      <c r="C51" s="52"/>
      <c r="D51" s="64">
        <f t="shared" si="0"/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166">
        <f>SUM(BA76:BD76)</f>
        <v>0</v>
      </c>
      <c r="R51" s="166">
        <f>SUM(BE76:BH76)</f>
        <v>0</v>
      </c>
    </row>
    <row r="52" spans="2:60" s="6" customFormat="1" ht="14.25" hidden="1" x14ac:dyDescent="0.2">
      <c r="B52" s="44"/>
      <c r="C52" s="52"/>
      <c r="D52" s="64">
        <f t="shared" si="0"/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166">
        <f>SUM(BA77:BD77)</f>
        <v>0</v>
      </c>
      <c r="R52" s="166">
        <f>SUM(BE77:BH77)</f>
        <v>0</v>
      </c>
    </row>
    <row r="53" spans="2:60" s="6" customFormat="1" ht="14.25" hidden="1" x14ac:dyDescent="0.2">
      <c r="B53" s="44"/>
      <c r="C53" s="13"/>
      <c r="D53" s="64">
        <f t="shared" si="0"/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166">
        <f>SUM(BA78:BD78)</f>
        <v>0</v>
      </c>
      <c r="R53" s="166">
        <f>SUM(BE78:BH78)</f>
        <v>0</v>
      </c>
    </row>
    <row r="54" spans="2:60" s="6" customFormat="1" ht="15" hidden="1" x14ac:dyDescent="0.25">
      <c r="B54" s="163"/>
      <c r="C54" s="163"/>
      <c r="D54" s="173" t="e">
        <f t="shared" si="0"/>
        <v>#REF!</v>
      </c>
      <c r="E54" s="173">
        <v>0</v>
      </c>
      <c r="F54" s="173">
        <v>0</v>
      </c>
      <c r="G54" s="173">
        <v>0</v>
      </c>
      <c r="H54" s="173">
        <v>0</v>
      </c>
      <c r="I54" s="173">
        <v>0</v>
      </c>
      <c r="J54" s="173">
        <v>0</v>
      </c>
      <c r="K54" s="173">
        <v>0</v>
      </c>
      <c r="L54" s="173">
        <v>0</v>
      </c>
      <c r="M54" s="173">
        <v>0</v>
      </c>
      <c r="N54" s="173">
        <v>0</v>
      </c>
      <c r="O54" s="173">
        <v>0</v>
      </c>
      <c r="P54" s="173">
        <v>0</v>
      </c>
      <c r="Q54" s="163" t="e">
        <f t="shared" ref="Q54:R54" si="5">SUM(Q55:Q59)</f>
        <v>#REF!</v>
      </c>
      <c r="R54" s="163" t="e">
        <f t="shared" si="5"/>
        <v>#REF!</v>
      </c>
    </row>
    <row r="55" spans="2:60" s="6" customFormat="1" ht="14.25" hidden="1" x14ac:dyDescent="0.2">
      <c r="B55" s="44"/>
      <c r="C55" s="52"/>
      <c r="D55" s="74">
        <f t="shared" si="0"/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166">
        <f>SUM(BA81:BD81)</f>
        <v>0</v>
      </c>
      <c r="R55" s="166">
        <f>SUM(BE81:BH81)</f>
        <v>0</v>
      </c>
    </row>
    <row r="56" spans="2:60" s="6" customFormat="1" ht="14.25" hidden="1" x14ac:dyDescent="0.2">
      <c r="B56" s="44"/>
      <c r="C56" s="52"/>
      <c r="D56" s="74">
        <f t="shared" si="0"/>
        <v>0</v>
      </c>
      <c r="E56" s="74"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166">
        <f>SUM(BA82:BD82)</f>
        <v>0</v>
      </c>
      <c r="R56" s="166">
        <f>SUM(BE82:BH82)</f>
        <v>0</v>
      </c>
    </row>
    <row r="57" spans="2:60" s="6" customFormat="1" ht="14.25" hidden="1" x14ac:dyDescent="0.2">
      <c r="B57" s="44"/>
      <c r="C57" s="52"/>
      <c r="D57" s="74" t="e">
        <f t="shared" si="0"/>
        <v>#REF!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166" t="e">
        <f>SUM(#REF!)</f>
        <v>#REF!</v>
      </c>
      <c r="R57" s="166" t="e">
        <f>SUM(#REF!)</f>
        <v>#REF!</v>
      </c>
    </row>
    <row r="58" spans="2:60" s="6" customFormat="1" ht="14.25" hidden="1" x14ac:dyDescent="0.2">
      <c r="B58" s="44"/>
      <c r="C58" s="52"/>
      <c r="D58" s="74" t="e">
        <f t="shared" si="0"/>
        <v>#REF!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166" t="e">
        <f>SUM(#REF!)</f>
        <v>#REF!</v>
      </c>
      <c r="R58" s="166" t="e">
        <f>SUM(#REF!)</f>
        <v>#REF!</v>
      </c>
    </row>
    <row r="59" spans="2:60" s="6" customFormat="1" ht="14.25" hidden="1" x14ac:dyDescent="0.2">
      <c r="B59" s="44"/>
      <c r="C59" s="13"/>
      <c r="D59" s="64" t="e">
        <f t="shared" si="0"/>
        <v>#REF!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166" t="e">
        <f>SUM(#REF!)</f>
        <v>#REF!</v>
      </c>
      <c r="R59" s="166" t="e">
        <f>SUM(#REF!)</f>
        <v>#REF!</v>
      </c>
    </row>
    <row r="60" spans="2:60" s="6" customFormat="1" ht="14.25" x14ac:dyDescent="0.2"/>
    <row r="61" spans="2:60" s="6" customFormat="1" ht="15" x14ac:dyDescent="0.25">
      <c r="B61" s="5" t="s">
        <v>514</v>
      </c>
    </row>
    <row r="62" spans="2:60" s="6" customFormat="1" ht="14.25" x14ac:dyDescent="0.2"/>
    <row r="63" spans="2:60" s="6" customFormat="1" ht="15" x14ac:dyDescent="0.2">
      <c r="B63" s="473" t="s">
        <v>11</v>
      </c>
      <c r="C63" s="473" t="s">
        <v>176</v>
      </c>
      <c r="D63" s="473" t="s">
        <v>372</v>
      </c>
      <c r="E63" s="473" t="s">
        <v>31</v>
      </c>
      <c r="F63" s="473"/>
      <c r="G63" s="473"/>
      <c r="H63" s="473"/>
      <c r="I63" s="473"/>
      <c r="J63" s="473"/>
      <c r="K63" s="473"/>
      <c r="L63" s="473"/>
      <c r="M63" s="473"/>
      <c r="N63" s="473"/>
      <c r="O63" s="473"/>
      <c r="P63" s="473"/>
      <c r="Q63" s="473"/>
      <c r="R63" s="473"/>
      <c r="S63" s="473"/>
      <c r="T63" s="473"/>
      <c r="U63" s="473"/>
      <c r="V63" s="473"/>
      <c r="W63" s="473"/>
      <c r="X63" s="473"/>
      <c r="Y63" s="473"/>
      <c r="Z63" s="473"/>
      <c r="AA63" s="473"/>
      <c r="AB63" s="473"/>
      <c r="AC63" s="473"/>
      <c r="AD63" s="473"/>
      <c r="AE63" s="473"/>
      <c r="AF63" s="473"/>
      <c r="AG63" s="473"/>
      <c r="AH63" s="473"/>
      <c r="AI63" s="473"/>
      <c r="AJ63" s="473"/>
      <c r="AK63" s="473"/>
      <c r="AL63" s="473"/>
      <c r="AM63" s="473"/>
      <c r="AN63" s="473"/>
      <c r="AO63" s="473"/>
      <c r="AP63" s="473"/>
      <c r="AQ63" s="473"/>
      <c r="AR63" s="473"/>
      <c r="AS63" s="473"/>
      <c r="AT63" s="473"/>
      <c r="AU63" s="473"/>
      <c r="AV63" s="473"/>
      <c r="AW63" s="473"/>
      <c r="AX63" s="473"/>
      <c r="AY63" s="473"/>
      <c r="AZ63" s="473"/>
      <c r="BA63" s="473"/>
      <c r="BB63" s="473"/>
      <c r="BC63" s="473"/>
      <c r="BD63" s="473"/>
      <c r="BE63" s="473"/>
      <c r="BF63" s="473"/>
      <c r="BG63" s="473"/>
      <c r="BH63" s="473"/>
    </row>
    <row r="64" spans="2:60" s="6" customFormat="1" ht="15" x14ac:dyDescent="0.2">
      <c r="B64" s="473"/>
      <c r="C64" s="473"/>
      <c r="D64" s="473"/>
      <c r="E64" s="474">
        <f>'11_Ост_П_ППР'!E170:H170</f>
        <v>2018</v>
      </c>
      <c r="F64" s="474"/>
      <c r="G64" s="474"/>
      <c r="H64" s="474"/>
      <c r="I64" s="474">
        <f>'11_Ост_П_ППР'!I170:L170</f>
        <v>2019</v>
      </c>
      <c r="J64" s="474"/>
      <c r="K64" s="474"/>
      <c r="L64" s="474"/>
      <c r="M64" s="474">
        <f>'11_Ост_П_ППР'!M170:P170</f>
        <v>2020</v>
      </c>
      <c r="N64" s="474"/>
      <c r="O64" s="474"/>
      <c r="P64" s="474"/>
      <c r="Q64" s="474">
        <f>'11_Ост_П_ППР'!Q170:T170</f>
        <v>2021</v>
      </c>
      <c r="R64" s="474"/>
      <c r="S64" s="474"/>
      <c r="T64" s="474"/>
      <c r="U64" s="474">
        <f>'11_Ост_П_ППР'!U170:X170</f>
        <v>2022</v>
      </c>
      <c r="V64" s="474"/>
      <c r="W64" s="474"/>
      <c r="X64" s="474"/>
      <c r="Y64" s="474">
        <f>'11_Ост_П_ППР'!Y170:AB170</f>
        <v>2023</v>
      </c>
      <c r="Z64" s="474"/>
      <c r="AA64" s="474"/>
      <c r="AB64" s="474"/>
      <c r="AC64" s="474">
        <f>'11_Ост_П_ППР'!AC170:AF170</f>
        <v>2024</v>
      </c>
      <c r="AD64" s="474"/>
      <c r="AE64" s="474"/>
      <c r="AF64" s="474"/>
      <c r="AG64" s="474">
        <f>'11_Ост_П_ППР'!AG170:AJ170</f>
        <v>2025</v>
      </c>
      <c r="AH64" s="474"/>
      <c r="AI64" s="474"/>
      <c r="AJ64" s="474"/>
      <c r="AK64" s="474">
        <f>'11_Ост_П_ППР'!AK170:AN170</f>
        <v>2026</v>
      </c>
      <c r="AL64" s="474"/>
      <c r="AM64" s="474"/>
      <c r="AN64" s="474"/>
      <c r="AO64" s="474">
        <f>'11_Ост_П_ППР'!AO170:AR170</f>
        <v>2027</v>
      </c>
      <c r="AP64" s="474"/>
      <c r="AQ64" s="474"/>
      <c r="AR64" s="474"/>
      <c r="AS64" s="474">
        <f>'11_Ост_П_ППР'!AS170:AV170</f>
        <v>2028</v>
      </c>
      <c r="AT64" s="474"/>
      <c r="AU64" s="474"/>
      <c r="AV64" s="474"/>
      <c r="AW64" s="474" t="str">
        <f>'11_Ост_П_ППР'!AW170:AZ170</f>
        <v>-</v>
      </c>
      <c r="AX64" s="474"/>
      <c r="AY64" s="474"/>
      <c r="AZ64" s="474"/>
      <c r="BA64" s="474" t="str">
        <f>'11_Ост_П_ППР'!BA170:BD170</f>
        <v>-</v>
      </c>
      <c r="BB64" s="474"/>
      <c r="BC64" s="474"/>
      <c r="BD64" s="474"/>
      <c r="BE64" s="474" t="str">
        <f>'11_Ост_П_ППР'!BE170:BH170</f>
        <v>-</v>
      </c>
      <c r="BF64" s="474"/>
      <c r="BG64" s="474"/>
      <c r="BH64" s="474"/>
    </row>
    <row r="65" spans="2:60" s="6" customFormat="1" ht="15" x14ac:dyDescent="0.2">
      <c r="B65" s="473"/>
      <c r="C65" s="473"/>
      <c r="D65" s="473"/>
      <c r="E65" s="162" t="s">
        <v>32</v>
      </c>
      <c r="F65" s="162" t="s">
        <v>33</v>
      </c>
      <c r="G65" s="162" t="s">
        <v>34</v>
      </c>
      <c r="H65" s="162" t="s">
        <v>35</v>
      </c>
      <c r="I65" s="162" t="s">
        <v>32</v>
      </c>
      <c r="J65" s="162" t="s">
        <v>33</v>
      </c>
      <c r="K65" s="162" t="s">
        <v>34</v>
      </c>
      <c r="L65" s="162" t="s">
        <v>35</v>
      </c>
      <c r="M65" s="162" t="s">
        <v>32</v>
      </c>
      <c r="N65" s="162" t="s">
        <v>33</v>
      </c>
      <c r="O65" s="162" t="s">
        <v>34</v>
      </c>
      <c r="P65" s="162" t="s">
        <v>35</v>
      </c>
      <c r="Q65" s="162" t="s">
        <v>32</v>
      </c>
      <c r="R65" s="162" t="s">
        <v>33</v>
      </c>
      <c r="S65" s="162" t="s">
        <v>34</v>
      </c>
      <c r="T65" s="162" t="s">
        <v>35</v>
      </c>
      <c r="U65" s="162" t="s">
        <v>32</v>
      </c>
      <c r="V65" s="162" t="s">
        <v>33</v>
      </c>
      <c r="W65" s="162" t="s">
        <v>34</v>
      </c>
      <c r="X65" s="162" t="s">
        <v>35</v>
      </c>
      <c r="Y65" s="162" t="s">
        <v>32</v>
      </c>
      <c r="Z65" s="162" t="s">
        <v>33</v>
      </c>
      <c r="AA65" s="162" t="s">
        <v>34</v>
      </c>
      <c r="AB65" s="162" t="s">
        <v>35</v>
      </c>
      <c r="AC65" s="162" t="s">
        <v>32</v>
      </c>
      <c r="AD65" s="162" t="s">
        <v>33</v>
      </c>
      <c r="AE65" s="162" t="s">
        <v>34</v>
      </c>
      <c r="AF65" s="162" t="s">
        <v>35</v>
      </c>
      <c r="AG65" s="162" t="s">
        <v>32</v>
      </c>
      <c r="AH65" s="162" t="s">
        <v>33</v>
      </c>
      <c r="AI65" s="162" t="s">
        <v>34</v>
      </c>
      <c r="AJ65" s="162" t="s">
        <v>35</v>
      </c>
      <c r="AK65" s="162" t="s">
        <v>32</v>
      </c>
      <c r="AL65" s="162" t="s">
        <v>33</v>
      </c>
      <c r="AM65" s="162" t="s">
        <v>34</v>
      </c>
      <c r="AN65" s="162" t="s">
        <v>35</v>
      </c>
      <c r="AO65" s="162" t="s">
        <v>32</v>
      </c>
      <c r="AP65" s="162" t="s">
        <v>33</v>
      </c>
      <c r="AQ65" s="162" t="s">
        <v>34</v>
      </c>
      <c r="AR65" s="162" t="s">
        <v>35</v>
      </c>
      <c r="AS65" s="162" t="s">
        <v>32</v>
      </c>
      <c r="AT65" s="162" t="s">
        <v>33</v>
      </c>
      <c r="AU65" s="162" t="s">
        <v>34</v>
      </c>
      <c r="AV65" s="162" t="s">
        <v>35</v>
      </c>
      <c r="AW65" s="162" t="s">
        <v>32</v>
      </c>
      <c r="AX65" s="162" t="s">
        <v>33</v>
      </c>
      <c r="AY65" s="162" t="s">
        <v>34</v>
      </c>
      <c r="AZ65" s="162" t="s">
        <v>35</v>
      </c>
      <c r="BA65" s="162" t="s">
        <v>32</v>
      </c>
      <c r="BB65" s="162" t="s">
        <v>33</v>
      </c>
      <c r="BC65" s="162" t="s">
        <v>34</v>
      </c>
      <c r="BD65" s="162" t="s">
        <v>35</v>
      </c>
      <c r="BE65" s="162" t="s">
        <v>32</v>
      </c>
      <c r="BF65" s="162" t="s">
        <v>33</v>
      </c>
      <c r="BG65" s="162" t="s">
        <v>34</v>
      </c>
      <c r="BH65" s="162" t="s">
        <v>35</v>
      </c>
    </row>
    <row r="66" spans="2:60" s="6" customFormat="1" ht="15" x14ac:dyDescent="0.2">
      <c r="B66" s="473"/>
      <c r="C66" s="473"/>
      <c r="D66" s="473"/>
      <c r="E66" s="162" t="s">
        <v>61</v>
      </c>
      <c r="F66" s="162" t="s">
        <v>61</v>
      </c>
      <c r="G66" s="162" t="s">
        <v>61</v>
      </c>
      <c r="H66" s="162" t="s">
        <v>61</v>
      </c>
      <c r="I66" s="162" t="s">
        <v>61</v>
      </c>
      <c r="J66" s="162" t="s">
        <v>61</v>
      </c>
      <c r="K66" s="162" t="s">
        <v>61</v>
      </c>
      <c r="L66" s="162" t="s">
        <v>61</v>
      </c>
      <c r="M66" s="162" t="s">
        <v>61</v>
      </c>
      <c r="N66" s="162" t="s">
        <v>61</v>
      </c>
      <c r="O66" s="162" t="s">
        <v>61</v>
      </c>
      <c r="P66" s="162" t="s">
        <v>61</v>
      </c>
      <c r="Q66" s="162" t="s">
        <v>61</v>
      </c>
      <c r="R66" s="162" t="s">
        <v>61</v>
      </c>
      <c r="S66" s="162" t="s">
        <v>61</v>
      </c>
      <c r="T66" s="162" t="s">
        <v>61</v>
      </c>
      <c r="U66" s="162" t="s">
        <v>61</v>
      </c>
      <c r="V66" s="162" t="s">
        <v>61</v>
      </c>
      <c r="W66" s="162" t="s">
        <v>61</v>
      </c>
      <c r="X66" s="162" t="s">
        <v>61</v>
      </c>
      <c r="Y66" s="162" t="s">
        <v>61</v>
      </c>
      <c r="Z66" s="162" t="s">
        <v>61</v>
      </c>
      <c r="AA66" s="162" t="s">
        <v>61</v>
      </c>
      <c r="AB66" s="162" t="s">
        <v>61</v>
      </c>
      <c r="AC66" s="162" t="s">
        <v>61</v>
      </c>
      <c r="AD66" s="162" t="s">
        <v>61</v>
      </c>
      <c r="AE66" s="162" t="s">
        <v>61</v>
      </c>
      <c r="AF66" s="162" t="s">
        <v>61</v>
      </c>
      <c r="AG66" s="162" t="s">
        <v>61</v>
      </c>
      <c r="AH66" s="162" t="s">
        <v>61</v>
      </c>
      <c r="AI66" s="162" t="s">
        <v>61</v>
      </c>
      <c r="AJ66" s="162" t="s">
        <v>61</v>
      </c>
      <c r="AK66" s="162" t="s">
        <v>61</v>
      </c>
      <c r="AL66" s="162" t="s">
        <v>61</v>
      </c>
      <c r="AM66" s="162" t="s">
        <v>61</v>
      </c>
      <c r="AN66" s="162" t="s">
        <v>61</v>
      </c>
      <c r="AO66" s="162" t="s">
        <v>61</v>
      </c>
      <c r="AP66" s="162" t="s">
        <v>61</v>
      </c>
      <c r="AQ66" s="162" t="s">
        <v>61</v>
      </c>
      <c r="AR66" s="162" t="s">
        <v>61</v>
      </c>
      <c r="AS66" s="162" t="s">
        <v>61</v>
      </c>
      <c r="AT66" s="162" t="s">
        <v>61</v>
      </c>
      <c r="AU66" s="162" t="s">
        <v>61</v>
      </c>
      <c r="AV66" s="162" t="s">
        <v>61</v>
      </c>
      <c r="AW66" s="162" t="s">
        <v>61</v>
      </c>
      <c r="AX66" s="162" t="s">
        <v>61</v>
      </c>
      <c r="AY66" s="162" t="s">
        <v>61</v>
      </c>
      <c r="AZ66" s="162" t="s">
        <v>61</v>
      </c>
      <c r="BA66" s="162" t="s">
        <v>61</v>
      </c>
      <c r="BB66" s="162" t="s">
        <v>61</v>
      </c>
      <c r="BC66" s="162" t="s">
        <v>61</v>
      </c>
      <c r="BD66" s="162" t="s">
        <v>61</v>
      </c>
      <c r="BE66" s="162" t="s">
        <v>61</v>
      </c>
      <c r="BF66" s="162" t="s">
        <v>61</v>
      </c>
      <c r="BG66" s="162" t="s">
        <v>61</v>
      </c>
      <c r="BH66" s="162" t="s">
        <v>61</v>
      </c>
    </row>
    <row r="67" spans="2:60" s="6" customFormat="1" ht="15" hidden="1" x14ac:dyDescent="0.25">
      <c r="B67" s="163"/>
      <c r="C67" s="163"/>
      <c r="D67" s="164">
        <f t="shared" ref="D67:D72" si="6">SUM(E67:BH67)</f>
        <v>0</v>
      </c>
      <c r="E67" s="164">
        <f t="shared" ref="E67:BH67" si="7">SUM(E68:E72)</f>
        <v>0</v>
      </c>
      <c r="F67" s="164">
        <f t="shared" si="7"/>
        <v>0</v>
      </c>
      <c r="G67" s="164">
        <f t="shared" si="7"/>
        <v>0</v>
      </c>
      <c r="H67" s="164">
        <f t="shared" si="7"/>
        <v>0</v>
      </c>
      <c r="I67" s="164">
        <f t="shared" si="7"/>
        <v>0</v>
      </c>
      <c r="J67" s="164">
        <f t="shared" si="7"/>
        <v>0</v>
      </c>
      <c r="K67" s="164">
        <f t="shared" si="7"/>
        <v>0</v>
      </c>
      <c r="L67" s="164">
        <f t="shared" si="7"/>
        <v>0</v>
      </c>
      <c r="M67" s="164">
        <f t="shared" si="7"/>
        <v>0</v>
      </c>
      <c r="N67" s="164">
        <f t="shared" si="7"/>
        <v>0</v>
      </c>
      <c r="O67" s="164">
        <f t="shared" si="7"/>
        <v>0</v>
      </c>
      <c r="P67" s="164">
        <f t="shared" si="7"/>
        <v>0</v>
      </c>
      <c r="Q67" s="164">
        <f t="shared" si="7"/>
        <v>0</v>
      </c>
      <c r="R67" s="164">
        <f t="shared" si="7"/>
        <v>0</v>
      </c>
      <c r="S67" s="164">
        <f t="shared" si="7"/>
        <v>0</v>
      </c>
      <c r="T67" s="164">
        <f t="shared" si="7"/>
        <v>0</v>
      </c>
      <c r="U67" s="164">
        <f t="shared" si="7"/>
        <v>0</v>
      </c>
      <c r="V67" s="164">
        <f t="shared" si="7"/>
        <v>0</v>
      </c>
      <c r="W67" s="164">
        <f t="shared" si="7"/>
        <v>0</v>
      </c>
      <c r="X67" s="164">
        <f t="shared" si="7"/>
        <v>0</v>
      </c>
      <c r="Y67" s="164">
        <f t="shared" si="7"/>
        <v>0</v>
      </c>
      <c r="Z67" s="164">
        <f t="shared" si="7"/>
        <v>0</v>
      </c>
      <c r="AA67" s="164">
        <f t="shared" si="7"/>
        <v>0</v>
      </c>
      <c r="AB67" s="164">
        <f t="shared" si="7"/>
        <v>0</v>
      </c>
      <c r="AC67" s="164">
        <f t="shared" si="7"/>
        <v>0</v>
      </c>
      <c r="AD67" s="164">
        <f t="shared" si="7"/>
        <v>0</v>
      </c>
      <c r="AE67" s="164">
        <f t="shared" si="7"/>
        <v>0</v>
      </c>
      <c r="AF67" s="164">
        <f t="shared" si="7"/>
        <v>0</v>
      </c>
      <c r="AG67" s="164">
        <f t="shared" si="7"/>
        <v>0</v>
      </c>
      <c r="AH67" s="164">
        <f t="shared" si="7"/>
        <v>0</v>
      </c>
      <c r="AI67" s="164">
        <f t="shared" si="7"/>
        <v>0</v>
      </c>
      <c r="AJ67" s="164">
        <f t="shared" si="7"/>
        <v>0</v>
      </c>
      <c r="AK67" s="163">
        <f t="shared" si="7"/>
        <v>0</v>
      </c>
      <c r="AL67" s="163">
        <f t="shared" si="7"/>
        <v>0</v>
      </c>
      <c r="AM67" s="163">
        <f t="shared" si="7"/>
        <v>0</v>
      </c>
      <c r="AN67" s="163">
        <f t="shared" si="7"/>
        <v>0</v>
      </c>
      <c r="AO67" s="163">
        <f t="shared" si="7"/>
        <v>0</v>
      </c>
      <c r="AP67" s="163">
        <f t="shared" si="7"/>
        <v>0</v>
      </c>
      <c r="AQ67" s="163">
        <f t="shared" si="7"/>
        <v>0</v>
      </c>
      <c r="AR67" s="163">
        <f t="shared" si="7"/>
        <v>0</v>
      </c>
      <c r="AS67" s="163">
        <f t="shared" si="7"/>
        <v>0</v>
      </c>
      <c r="AT67" s="163">
        <f t="shared" si="7"/>
        <v>0</v>
      </c>
      <c r="AU67" s="163">
        <f t="shared" si="7"/>
        <v>0</v>
      </c>
      <c r="AV67" s="163">
        <f t="shared" si="7"/>
        <v>0</v>
      </c>
      <c r="AW67" s="163">
        <f t="shared" si="7"/>
        <v>0</v>
      </c>
      <c r="AX67" s="163">
        <f t="shared" si="7"/>
        <v>0</v>
      </c>
      <c r="AY67" s="163">
        <f t="shared" si="7"/>
        <v>0</v>
      </c>
      <c r="AZ67" s="163">
        <f t="shared" si="7"/>
        <v>0</v>
      </c>
      <c r="BA67" s="163">
        <f t="shared" si="7"/>
        <v>0</v>
      </c>
      <c r="BB67" s="163">
        <f t="shared" si="7"/>
        <v>0</v>
      </c>
      <c r="BC67" s="163">
        <f t="shared" si="7"/>
        <v>0</v>
      </c>
      <c r="BD67" s="163">
        <f t="shared" si="7"/>
        <v>0</v>
      </c>
      <c r="BE67" s="163">
        <f t="shared" si="7"/>
        <v>0</v>
      </c>
      <c r="BF67" s="163">
        <f t="shared" si="7"/>
        <v>0</v>
      </c>
      <c r="BG67" s="163">
        <f t="shared" si="7"/>
        <v>0</v>
      </c>
      <c r="BH67" s="163">
        <f t="shared" si="7"/>
        <v>0</v>
      </c>
    </row>
    <row r="68" spans="2:60" s="6" customFormat="1" ht="14.25" hidden="1" x14ac:dyDescent="0.2">
      <c r="B68" s="44"/>
      <c r="C68" s="52"/>
      <c r="D68" s="64">
        <f t="shared" si="6"/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0</v>
      </c>
      <c r="Y68" s="65">
        <v>0</v>
      </c>
      <c r="Z68" s="65">
        <v>0</v>
      </c>
      <c r="AA68" s="65">
        <v>0</v>
      </c>
      <c r="AB68" s="65">
        <v>0</v>
      </c>
      <c r="AC68" s="65">
        <v>0</v>
      </c>
      <c r="AD68" s="65">
        <v>0</v>
      </c>
      <c r="AE68" s="65">
        <v>0</v>
      </c>
      <c r="AF68" s="65">
        <v>0</v>
      </c>
      <c r="AG68" s="65">
        <v>0</v>
      </c>
      <c r="AH68" s="65">
        <v>0</v>
      </c>
      <c r="AI68" s="65">
        <v>0</v>
      </c>
      <c r="AJ68" s="65">
        <v>0</v>
      </c>
      <c r="AK68" s="65">
        <v>0</v>
      </c>
      <c r="AL68" s="65">
        <v>0</v>
      </c>
      <c r="AM68" s="65">
        <v>0</v>
      </c>
      <c r="AN68" s="65">
        <v>0</v>
      </c>
      <c r="AO68" s="65">
        <v>0</v>
      </c>
      <c r="AP68" s="65">
        <v>0</v>
      </c>
      <c r="AQ68" s="65">
        <v>0</v>
      </c>
      <c r="AR68" s="65">
        <v>0</v>
      </c>
      <c r="AS68" s="65">
        <v>0</v>
      </c>
      <c r="AT68" s="65">
        <v>0</v>
      </c>
      <c r="AU68" s="65">
        <v>0</v>
      </c>
      <c r="AV68" s="165">
        <f>('11_Ост_П_ППР'!AV256)*$E$21/4*$E13</f>
        <v>0</v>
      </c>
      <c r="AW68" s="165">
        <f>('11_Ост_П_ППР'!AW256)*$E$21/4*$E13</f>
        <v>0</v>
      </c>
      <c r="AX68" s="165">
        <f>('11_Ост_П_ППР'!AX256)*$E$21/4*$E13</f>
        <v>0</v>
      </c>
      <c r="AY68" s="165">
        <f>('11_Ост_П_ППР'!AY256)*$E$21/4*$E13</f>
        <v>0</v>
      </c>
      <c r="AZ68" s="165">
        <f>('11_Ост_П_ППР'!AZ256)*$E$21/4*$E13</f>
        <v>0</v>
      </c>
      <c r="BA68" s="165">
        <f>('11_Ост_П_ППР'!BA256)*$E$21/4*$E13</f>
        <v>0</v>
      </c>
      <c r="BB68" s="165">
        <f>('11_Ост_П_ППР'!BB256)*$E$21/4*$E13</f>
        <v>0</v>
      </c>
      <c r="BC68" s="165">
        <f>('11_Ост_П_ППР'!BC256)*$E$21/4*$E13</f>
        <v>0</v>
      </c>
      <c r="BD68" s="165">
        <f>('11_Ост_П_ППР'!BD256)*$E$21/4*$E13</f>
        <v>0</v>
      </c>
      <c r="BE68" s="165">
        <f>('11_Ост_П_ППР'!BE256)*$E$21/4*$E13</f>
        <v>0</v>
      </c>
      <c r="BF68" s="165">
        <f>('11_Ост_П_ППР'!BF256)*$E$21/4*$E13</f>
        <v>0</v>
      </c>
      <c r="BG68" s="165">
        <f>('11_Ост_П_ППР'!BG256)*$E$21/4*$E13</f>
        <v>0</v>
      </c>
      <c r="BH68" s="165">
        <f>('11_Ост_П_ППР'!BH256)*$E$21/4*$E13</f>
        <v>0</v>
      </c>
    </row>
    <row r="69" spans="2:60" s="6" customFormat="1" ht="14.25" hidden="1" x14ac:dyDescent="0.2">
      <c r="B69" s="44"/>
      <c r="C69" s="52"/>
      <c r="D69" s="64">
        <f t="shared" si="6"/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0</v>
      </c>
      <c r="V69" s="64">
        <v>0</v>
      </c>
      <c r="W69" s="64">
        <v>0</v>
      </c>
      <c r="X69" s="64">
        <v>0</v>
      </c>
      <c r="Y69" s="64">
        <v>0</v>
      </c>
      <c r="Z69" s="64">
        <v>0</v>
      </c>
      <c r="AA69" s="64">
        <v>0</v>
      </c>
      <c r="AB69" s="64">
        <v>0</v>
      </c>
      <c r="AC69" s="64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0</v>
      </c>
      <c r="AI69" s="64">
        <v>0</v>
      </c>
      <c r="AJ69" s="64">
        <v>0</v>
      </c>
      <c r="AK69" s="64">
        <v>0</v>
      </c>
      <c r="AL69" s="64">
        <v>0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  <c r="AT69" s="64">
        <v>0</v>
      </c>
      <c r="AU69" s="64">
        <v>0</v>
      </c>
      <c r="AV69" s="166">
        <f>'11_Ост_П_ППР'!AV251*$E$21/4*$E14</f>
        <v>0</v>
      </c>
      <c r="AW69" s="166">
        <f>'11_Ост_П_ППР'!AW251*$E$21/4*$E14</f>
        <v>0</v>
      </c>
      <c r="AX69" s="166">
        <f>'11_Ост_П_ППР'!AX251*$E$21/4*$E14</f>
        <v>0</v>
      </c>
      <c r="AY69" s="166">
        <f>'11_Ост_П_ППР'!AY251*$E$21/4*$E14</f>
        <v>0</v>
      </c>
      <c r="AZ69" s="166">
        <f>'11_Ост_П_ППР'!AZ251*$E$21/4*$E14</f>
        <v>0</v>
      </c>
      <c r="BA69" s="166">
        <f>'11_Ост_П_ППР'!BA251*$E$21/4*$E14</f>
        <v>0</v>
      </c>
      <c r="BB69" s="166">
        <f>'11_Ост_П_ППР'!BB251*$E$21/4*$E14</f>
        <v>0</v>
      </c>
      <c r="BC69" s="166">
        <f>'11_Ост_П_ППР'!BC251*$E$21/4*$E14</f>
        <v>0</v>
      </c>
      <c r="BD69" s="166">
        <f>'11_Ост_П_ППР'!BD251*$E$21/4*$E14</f>
        <v>0</v>
      </c>
      <c r="BE69" s="166">
        <f>'11_Ост_П_ППР'!BE251*$E$21/4*$E14</f>
        <v>0</v>
      </c>
      <c r="BF69" s="166">
        <f>'11_Ост_П_ППР'!BF251*$E$21/4*$E14</f>
        <v>0</v>
      </c>
      <c r="BG69" s="166">
        <f>'11_Ост_П_ППР'!BG251*$E$21/4*$E14</f>
        <v>0</v>
      </c>
      <c r="BH69" s="166">
        <f>'11_Ост_П_ППР'!BH251*$E$21/4*$E14</f>
        <v>0</v>
      </c>
    </row>
    <row r="70" spans="2:60" s="6" customFormat="1" ht="14.25" hidden="1" x14ac:dyDescent="0.2">
      <c r="B70" s="44"/>
      <c r="C70" s="52"/>
      <c r="D70" s="64">
        <f t="shared" si="6"/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  <c r="AP70" s="64">
        <v>0</v>
      </c>
      <c r="AQ70" s="64">
        <v>0</v>
      </c>
      <c r="AR70" s="64">
        <v>0</v>
      </c>
      <c r="AS70" s="64">
        <v>0</v>
      </c>
      <c r="AT70" s="64">
        <v>0</v>
      </c>
      <c r="AU70" s="64">
        <v>0</v>
      </c>
      <c r="AV70" s="166">
        <f>'11_Ост_П_ППР'!AV251*$E$21/4*$E15</f>
        <v>0</v>
      </c>
      <c r="AW70" s="166">
        <f>'11_Ост_П_ППР'!AW251*$E$21/4*$E15</f>
        <v>0</v>
      </c>
      <c r="AX70" s="166">
        <f>'11_Ост_П_ППР'!AX251*$E$21/4*$E15</f>
        <v>0</v>
      </c>
      <c r="AY70" s="166">
        <f>'11_Ост_П_ППР'!AY251*$E$21/4*$E15</f>
        <v>0</v>
      </c>
      <c r="AZ70" s="166">
        <f>'11_Ост_П_ППР'!AZ251*$E$21/4*$E15</f>
        <v>0</v>
      </c>
      <c r="BA70" s="166">
        <f>'11_Ост_П_ППР'!BA251*$E$21/4*$E15</f>
        <v>0</v>
      </c>
      <c r="BB70" s="166">
        <f>'11_Ост_П_ППР'!BB251*$E$21/4*$E15</f>
        <v>0</v>
      </c>
      <c r="BC70" s="166">
        <f>'11_Ост_П_ППР'!BC251*$E$21/4*$E15</f>
        <v>0</v>
      </c>
      <c r="BD70" s="166">
        <f>'11_Ост_П_ППР'!BD251*$E$21/4*$E15</f>
        <v>0</v>
      </c>
      <c r="BE70" s="166">
        <f>'11_Ост_П_ППР'!BE251*$E$21/4*$E15</f>
        <v>0</v>
      </c>
      <c r="BF70" s="166">
        <f>'11_Ост_П_ППР'!BF251*$E$21/4*$E15</f>
        <v>0</v>
      </c>
      <c r="BG70" s="166">
        <f>'11_Ост_П_ППР'!BG251*$E$21/4*$E15</f>
        <v>0</v>
      </c>
      <c r="BH70" s="166">
        <f>'11_Ост_П_ППР'!BH251*$E$21/4*$E15</f>
        <v>0</v>
      </c>
    </row>
    <row r="71" spans="2:60" s="6" customFormat="1" ht="14.25" hidden="1" x14ac:dyDescent="0.2">
      <c r="B71" s="44"/>
      <c r="C71" s="52"/>
      <c r="D71" s="64">
        <f t="shared" si="6"/>
        <v>0</v>
      </c>
      <c r="E71" s="64"/>
      <c r="F71" s="64"/>
      <c r="G71" s="64">
        <f>'11_Ост_П_ППР'!G251*$E$21/4*$E16*'11_Ост_П_ППР'!H268</f>
        <v>0</v>
      </c>
      <c r="H71" s="64">
        <f>'11_Ост_П_ППР'!H251*$E$21/4*$E16*'11_Ост_П_ППР'!H269</f>
        <v>0</v>
      </c>
      <c r="I71" s="64">
        <f>'11_Ост_П_ППР'!I251*$E$21/4*$E16</f>
        <v>0</v>
      </c>
      <c r="J71" s="64">
        <f>'11_Ост_П_ППР'!J251*$E$21/4*$E16</f>
        <v>0</v>
      </c>
      <c r="K71" s="64">
        <f>'11_Ост_П_ППР'!K251*$E$21/4*$E16</f>
        <v>0</v>
      </c>
      <c r="L71" s="64">
        <f>'11_Ост_П_ППР'!L251*$E$21/4*$E16</f>
        <v>0</v>
      </c>
      <c r="M71" s="64">
        <f>'11_Ост_П_ППР'!M251*$E$21/4*$E16</f>
        <v>0</v>
      </c>
      <c r="N71" s="64">
        <f>'11_Ост_П_ППР'!N251*$E$21/4*$E16</f>
        <v>0</v>
      </c>
      <c r="O71" s="64">
        <f>'11_Ост_П_ППР'!O251*$E$21/4*$E16</f>
        <v>0</v>
      </c>
      <c r="P71" s="64">
        <f>'11_Ост_П_ППР'!P251*$E$21/4*$E16</f>
        <v>0</v>
      </c>
      <c r="Q71" s="64">
        <f>'11_Ост_П_ППР'!Q251*$E$21/4*$E16</f>
        <v>0</v>
      </c>
      <c r="R71" s="64">
        <f>'11_Ост_П_ППР'!R251*$E$21/4*$E16</f>
        <v>0</v>
      </c>
      <c r="S71" s="64">
        <f>'11_Ост_П_ППР'!S251*$E$21/4*$E16</f>
        <v>0</v>
      </c>
      <c r="T71" s="64">
        <f>'11_Ост_П_ППР'!T251*$E$21/4*$E16</f>
        <v>0</v>
      </c>
      <c r="U71" s="64">
        <f>'11_Ост_П_ППР'!U251*$E$21/4*$E16</f>
        <v>0</v>
      </c>
      <c r="V71" s="64">
        <f>'11_Ост_П_ППР'!V251*$E$21/4*$E16</f>
        <v>0</v>
      </c>
      <c r="W71" s="64">
        <f>'11_Ост_П_ППР'!W251*$E$21/4*$E16</f>
        <v>0</v>
      </c>
      <c r="X71" s="64">
        <f>'11_Ост_П_ППР'!X251*$E$21/4*$E16</f>
        <v>0</v>
      </c>
      <c r="Y71" s="64">
        <f>'11_Ост_П_ППР'!Y251*$E$21/4*$E16</f>
        <v>0</v>
      </c>
      <c r="Z71" s="64">
        <f>'11_Ост_П_ППР'!Z251*$E$21/4*$E16</f>
        <v>0</v>
      </c>
      <c r="AA71" s="64">
        <f>'11_Ост_П_ППР'!AA251*$E$21/4*$E16</f>
        <v>0</v>
      </c>
      <c r="AB71" s="64">
        <f>'11_Ост_П_ППР'!AB251*$E$21/4*$E16</f>
        <v>0</v>
      </c>
      <c r="AC71" s="64">
        <f>'11_Ост_П_ППР'!AC251*$E$21/4*$E16</f>
        <v>0</v>
      </c>
      <c r="AD71" s="64">
        <f>'11_Ост_П_ППР'!AD251*$E$21/4*$E16</f>
        <v>0</v>
      </c>
      <c r="AE71" s="64">
        <f>'11_Ост_П_ППР'!AE251*$E$21/4*$E16</f>
        <v>0</v>
      </c>
      <c r="AF71" s="64">
        <f>'11_Ост_П_ППР'!AF251*$E$21/4*$E16</f>
        <v>0</v>
      </c>
      <c r="AG71" s="64">
        <f>'11_Ост_П_ППР'!AG251*$E$21/4*$E16</f>
        <v>0</v>
      </c>
      <c r="AH71" s="64">
        <f>'11_Ост_П_ППР'!AH251*$E$21/4*$E16</f>
        <v>0</v>
      </c>
      <c r="AI71" s="64">
        <f>'11_Ост_П_ППР'!AI251*$E$21/4*$E16</f>
        <v>0</v>
      </c>
      <c r="AJ71" s="64">
        <f>'11_Ост_П_ППР'!AJ251*$E$21/4*$E16</f>
        <v>0</v>
      </c>
      <c r="AK71" s="166">
        <f>'11_Ост_П_ППР'!AK251*$E$21/4*$E16</f>
        <v>0</v>
      </c>
      <c r="AL71" s="166">
        <f>'11_Ост_П_ППР'!AL251*$E$21/4*$E16</f>
        <v>0</v>
      </c>
      <c r="AM71" s="166">
        <f>'11_Ост_П_ППР'!AM251*$E$21/4*$E16</f>
        <v>0</v>
      </c>
      <c r="AN71" s="166">
        <f>'11_Ост_П_ППР'!AN251*$E$21/4*$E16</f>
        <v>0</v>
      </c>
      <c r="AO71" s="166">
        <f>'11_Ост_П_ППР'!AO251*$E$21/4*$E16</f>
        <v>0</v>
      </c>
      <c r="AP71" s="166">
        <f>'11_Ост_П_ППР'!AP251*$E$21/4*$E16</f>
        <v>0</v>
      </c>
      <c r="AQ71" s="166">
        <f>'11_Ост_П_ППР'!AQ251*$E$21/4*$E16</f>
        <v>0</v>
      </c>
      <c r="AR71" s="166">
        <f>'11_Ост_П_ППР'!AR251*$E$21/4*$E16</f>
        <v>0</v>
      </c>
      <c r="AS71" s="166">
        <f>'11_Ост_П_ППР'!AS251*$E$21/4*$E16</f>
        <v>0</v>
      </c>
      <c r="AT71" s="166">
        <f>'11_Ост_П_ППР'!AT251*$E$21/4*$E16</f>
        <v>0</v>
      </c>
      <c r="AU71" s="166">
        <f>'11_Ост_П_ППР'!AU251*$E$21/4*$E16</f>
        <v>0</v>
      </c>
      <c r="AV71" s="166">
        <f>'11_Ост_П_ППР'!AV251*$E$21/4*$E16</f>
        <v>0</v>
      </c>
      <c r="AW71" s="166">
        <f>'11_Ост_П_ППР'!AW251*$E$21/4*$E16</f>
        <v>0</v>
      </c>
      <c r="AX71" s="166">
        <f>'11_Ост_П_ППР'!AX251*$E$21/4*$E16</f>
        <v>0</v>
      </c>
      <c r="AY71" s="166">
        <f>'11_Ост_П_ППР'!AY251*$E$21/4*$E16</f>
        <v>0</v>
      </c>
      <c r="AZ71" s="166">
        <f>'11_Ост_П_ППР'!AZ251*$E$21/4*$E16</f>
        <v>0</v>
      </c>
      <c r="BA71" s="166">
        <f>'11_Ост_П_ППР'!BA251*$E$21/4*$E16</f>
        <v>0</v>
      </c>
      <c r="BB71" s="166">
        <f>'11_Ост_П_ППР'!BB251*$E$21/4*$E16</f>
        <v>0</v>
      </c>
      <c r="BC71" s="166">
        <f>'11_Ост_П_ППР'!BC251*$E$21/4*$E16</f>
        <v>0</v>
      </c>
      <c r="BD71" s="166">
        <f>'11_Ост_П_ППР'!BD251*$E$21/4*$E16</f>
        <v>0</v>
      </c>
      <c r="BE71" s="166">
        <f>'11_Ост_П_ППР'!BE251*$E$21/4*$E16</f>
        <v>0</v>
      </c>
      <c r="BF71" s="166">
        <f>'11_Ост_П_ППР'!BF251*$E$21/4*$E16</f>
        <v>0</v>
      </c>
      <c r="BG71" s="166">
        <f>'11_Ост_П_ППР'!BG251*$E$21/4*$E16</f>
        <v>0</v>
      </c>
      <c r="BH71" s="166">
        <f>'11_Ост_П_ППР'!BH251*$E$21/4*$E16</f>
        <v>0</v>
      </c>
    </row>
    <row r="72" spans="2:60" s="6" customFormat="1" ht="14.25" hidden="1" x14ac:dyDescent="0.2">
      <c r="B72" s="44"/>
      <c r="C72" s="13"/>
      <c r="D72" s="64">
        <f t="shared" si="6"/>
        <v>0</v>
      </c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</row>
    <row r="73" spans="2:60" s="6" customFormat="1" ht="15" x14ac:dyDescent="0.25">
      <c r="B73" s="163" t="s">
        <v>47</v>
      </c>
      <c r="C73" s="167" t="s">
        <v>361</v>
      </c>
      <c r="D73" s="164">
        <f>AT73</f>
        <v>48</v>
      </c>
      <c r="E73" s="164">
        <f>'11_Ост_П_ППР'!E251</f>
        <v>0</v>
      </c>
      <c r="F73" s="164">
        <f>'11_Ост_П_ППР'!F251</f>
        <v>0</v>
      </c>
      <c r="G73" s="164">
        <f>'11_Ост_П_ППР'!G251</f>
        <v>20</v>
      </c>
      <c r="H73" s="164">
        <f>'11_Ост_П_ППР'!H251</f>
        <v>48</v>
      </c>
      <c r="I73" s="164">
        <f>'11_Ост_П_ППР'!I251</f>
        <v>48</v>
      </c>
      <c r="J73" s="164">
        <f>'11_Ост_П_ППР'!J251</f>
        <v>48</v>
      </c>
      <c r="K73" s="164">
        <f>'11_Ост_П_ППР'!K251</f>
        <v>48</v>
      </c>
      <c r="L73" s="164">
        <f>'11_Ост_П_ППР'!L251</f>
        <v>48</v>
      </c>
      <c r="M73" s="164">
        <f>'11_Ост_П_ППР'!M251</f>
        <v>48</v>
      </c>
      <c r="N73" s="164">
        <f>'11_Ост_П_ППР'!N251</f>
        <v>48</v>
      </c>
      <c r="O73" s="164">
        <f>'11_Ост_П_ППР'!O251</f>
        <v>48</v>
      </c>
      <c r="P73" s="164">
        <f>'11_Ост_П_ППР'!P251</f>
        <v>48</v>
      </c>
      <c r="Q73" s="164">
        <f>'11_Ост_П_ППР'!Q251</f>
        <v>48</v>
      </c>
      <c r="R73" s="164">
        <f>'11_Ост_П_ППР'!R251</f>
        <v>48</v>
      </c>
      <c r="S73" s="164">
        <f>'11_Ост_П_ППР'!S251</f>
        <v>48</v>
      </c>
      <c r="T73" s="164">
        <f>'11_Ост_П_ППР'!T251</f>
        <v>48</v>
      </c>
      <c r="U73" s="164">
        <f>'11_Ост_П_ППР'!U251</f>
        <v>48</v>
      </c>
      <c r="V73" s="164">
        <f>'11_Ост_П_ППР'!V251</f>
        <v>48</v>
      </c>
      <c r="W73" s="164">
        <f>'11_Ост_П_ППР'!W251</f>
        <v>48</v>
      </c>
      <c r="X73" s="164">
        <f>'11_Ост_П_ППР'!X251</f>
        <v>48</v>
      </c>
      <c r="Y73" s="164">
        <f>'11_Ост_П_ППР'!Y251</f>
        <v>48</v>
      </c>
      <c r="Z73" s="164">
        <f>'11_Ост_П_ППР'!Z251</f>
        <v>48</v>
      </c>
      <c r="AA73" s="164">
        <f>'11_Ост_П_ППР'!AA251</f>
        <v>48</v>
      </c>
      <c r="AB73" s="164">
        <f>'11_Ост_П_ППР'!AB251</f>
        <v>48</v>
      </c>
      <c r="AC73" s="164">
        <f>'11_Ост_П_ППР'!AC251</f>
        <v>48</v>
      </c>
      <c r="AD73" s="164">
        <f>'11_Ост_П_ППР'!AD251</f>
        <v>48</v>
      </c>
      <c r="AE73" s="164">
        <f>'11_Ост_П_ППР'!AE251</f>
        <v>48</v>
      </c>
      <c r="AF73" s="164">
        <f>'11_Ост_П_ППР'!AF251</f>
        <v>48</v>
      </c>
      <c r="AG73" s="164">
        <f>'11_Ост_П_ППР'!AG251</f>
        <v>48</v>
      </c>
      <c r="AH73" s="164">
        <f>'11_Ост_П_ППР'!AH251</f>
        <v>48</v>
      </c>
      <c r="AI73" s="164">
        <f>'11_Ост_П_ППР'!AI251</f>
        <v>48</v>
      </c>
      <c r="AJ73" s="164">
        <f>'11_Ост_П_ППР'!AJ251</f>
        <v>48</v>
      </c>
      <c r="AK73" s="164">
        <f>'11_Ост_П_ППР'!AK251</f>
        <v>48</v>
      </c>
      <c r="AL73" s="164">
        <f>'11_Ост_П_ППР'!AL251</f>
        <v>48</v>
      </c>
      <c r="AM73" s="164">
        <f>'11_Ост_П_ППР'!AM251</f>
        <v>48</v>
      </c>
      <c r="AN73" s="164">
        <f>'11_Ост_П_ППР'!AN251</f>
        <v>48</v>
      </c>
      <c r="AO73" s="164">
        <f>'11_Ост_П_ППР'!AO251</f>
        <v>48</v>
      </c>
      <c r="AP73" s="164">
        <f>'11_Ост_П_ППР'!AP251</f>
        <v>48</v>
      </c>
      <c r="AQ73" s="164">
        <f>'11_Ост_П_ППР'!AQ251</f>
        <v>48</v>
      </c>
      <c r="AR73" s="164">
        <f>'11_Ост_П_ППР'!AR251</f>
        <v>48</v>
      </c>
      <c r="AS73" s="164">
        <f>'11_Ост_П_ППР'!AS251</f>
        <v>48</v>
      </c>
      <c r="AT73" s="164">
        <f>'11_Ост_П_ППР'!AT251</f>
        <v>48</v>
      </c>
      <c r="AU73" s="164"/>
      <c r="AV73" s="164"/>
      <c r="AW73" s="163">
        <f t="shared" ref="AW73:BH73" si="8">SUM(AW74:AW78)</f>
        <v>0</v>
      </c>
      <c r="AX73" s="163">
        <f t="shared" si="8"/>
        <v>0</v>
      </c>
      <c r="AY73" s="163">
        <f t="shared" si="8"/>
        <v>0</v>
      </c>
      <c r="AZ73" s="163">
        <f t="shared" si="8"/>
        <v>0</v>
      </c>
      <c r="BA73" s="163">
        <f t="shared" si="8"/>
        <v>0</v>
      </c>
      <c r="BB73" s="163">
        <f t="shared" si="8"/>
        <v>0</v>
      </c>
      <c r="BC73" s="163">
        <f t="shared" si="8"/>
        <v>0</v>
      </c>
      <c r="BD73" s="163">
        <f t="shared" si="8"/>
        <v>0</v>
      </c>
      <c r="BE73" s="163">
        <f t="shared" si="8"/>
        <v>0</v>
      </c>
      <c r="BF73" s="163">
        <f t="shared" si="8"/>
        <v>0</v>
      </c>
      <c r="BG73" s="163">
        <f t="shared" si="8"/>
        <v>0</v>
      </c>
      <c r="BH73" s="163">
        <f t="shared" si="8"/>
        <v>0</v>
      </c>
    </row>
    <row r="74" spans="2:60" s="6" customFormat="1" ht="14.25" x14ac:dyDescent="0.2">
      <c r="B74" s="44" t="s">
        <v>48</v>
      </c>
      <c r="C74" s="52" t="s">
        <v>362</v>
      </c>
      <c r="D74" s="64">
        <f>D73*2</f>
        <v>96</v>
      </c>
      <c r="E74" s="64">
        <f>E73*2</f>
        <v>0</v>
      </c>
      <c r="F74" s="64">
        <f t="shared" ref="F74:AR74" si="9">F73*2</f>
        <v>0</v>
      </c>
      <c r="G74" s="64">
        <f t="shared" si="9"/>
        <v>40</v>
      </c>
      <c r="H74" s="64">
        <f>H73*2</f>
        <v>96</v>
      </c>
      <c r="I74" s="64">
        <f t="shared" si="9"/>
        <v>96</v>
      </c>
      <c r="J74" s="64">
        <f t="shared" si="9"/>
        <v>96</v>
      </c>
      <c r="K74" s="64">
        <f t="shared" si="9"/>
        <v>96</v>
      </c>
      <c r="L74" s="64">
        <f t="shared" si="9"/>
        <v>96</v>
      </c>
      <c r="M74" s="64">
        <f t="shared" si="9"/>
        <v>96</v>
      </c>
      <c r="N74" s="64">
        <f t="shared" si="9"/>
        <v>96</v>
      </c>
      <c r="O74" s="64">
        <f t="shared" si="9"/>
        <v>96</v>
      </c>
      <c r="P74" s="64">
        <f t="shared" si="9"/>
        <v>96</v>
      </c>
      <c r="Q74" s="64">
        <f t="shared" si="9"/>
        <v>96</v>
      </c>
      <c r="R74" s="64">
        <f t="shared" si="9"/>
        <v>96</v>
      </c>
      <c r="S74" s="64">
        <f t="shared" si="9"/>
        <v>96</v>
      </c>
      <c r="T74" s="64">
        <f t="shared" si="9"/>
        <v>96</v>
      </c>
      <c r="U74" s="64">
        <f t="shared" si="9"/>
        <v>96</v>
      </c>
      <c r="V74" s="64">
        <f t="shared" si="9"/>
        <v>96</v>
      </c>
      <c r="W74" s="64">
        <f t="shared" si="9"/>
        <v>96</v>
      </c>
      <c r="X74" s="64">
        <f t="shared" si="9"/>
        <v>96</v>
      </c>
      <c r="Y74" s="64">
        <f t="shared" si="9"/>
        <v>96</v>
      </c>
      <c r="Z74" s="64">
        <f t="shared" si="9"/>
        <v>96</v>
      </c>
      <c r="AA74" s="64">
        <f t="shared" si="9"/>
        <v>96</v>
      </c>
      <c r="AB74" s="64">
        <f t="shared" si="9"/>
        <v>96</v>
      </c>
      <c r="AC74" s="64">
        <f t="shared" si="9"/>
        <v>96</v>
      </c>
      <c r="AD74" s="64">
        <f t="shared" si="9"/>
        <v>96</v>
      </c>
      <c r="AE74" s="64">
        <f t="shared" si="9"/>
        <v>96</v>
      </c>
      <c r="AF74" s="64">
        <f t="shared" si="9"/>
        <v>96</v>
      </c>
      <c r="AG74" s="64">
        <f t="shared" si="9"/>
        <v>96</v>
      </c>
      <c r="AH74" s="64">
        <f t="shared" si="9"/>
        <v>96</v>
      </c>
      <c r="AI74" s="64">
        <f t="shared" si="9"/>
        <v>96</v>
      </c>
      <c r="AJ74" s="64">
        <f t="shared" si="9"/>
        <v>96</v>
      </c>
      <c r="AK74" s="64">
        <f t="shared" si="9"/>
        <v>96</v>
      </c>
      <c r="AL74" s="64">
        <f t="shared" si="9"/>
        <v>96</v>
      </c>
      <c r="AM74" s="64">
        <f t="shared" si="9"/>
        <v>96</v>
      </c>
      <c r="AN74" s="64">
        <f t="shared" si="9"/>
        <v>96</v>
      </c>
      <c r="AO74" s="64">
        <f t="shared" si="9"/>
        <v>96</v>
      </c>
      <c r="AP74" s="64">
        <f t="shared" si="9"/>
        <v>96</v>
      </c>
      <c r="AQ74" s="64">
        <f t="shared" si="9"/>
        <v>96</v>
      </c>
      <c r="AR74" s="64">
        <f t="shared" si="9"/>
        <v>96</v>
      </c>
      <c r="AS74" s="64">
        <f t="shared" ref="AS74:AT74" si="10">AS73*2</f>
        <v>96</v>
      </c>
      <c r="AT74" s="64">
        <f t="shared" si="10"/>
        <v>96</v>
      </c>
      <c r="AU74" s="64"/>
      <c r="AV74" s="64"/>
      <c r="AW74" s="166">
        <f t="shared" ref="AW74:BH74" si="11">AW68*$E$22</f>
        <v>0</v>
      </c>
      <c r="AX74" s="166">
        <f t="shared" si="11"/>
        <v>0</v>
      </c>
      <c r="AY74" s="166">
        <f t="shared" si="11"/>
        <v>0</v>
      </c>
      <c r="AZ74" s="166">
        <f t="shared" si="11"/>
        <v>0</v>
      </c>
      <c r="BA74" s="166">
        <f t="shared" si="11"/>
        <v>0</v>
      </c>
      <c r="BB74" s="166">
        <f t="shared" si="11"/>
        <v>0</v>
      </c>
      <c r="BC74" s="166">
        <f t="shared" si="11"/>
        <v>0</v>
      </c>
      <c r="BD74" s="166">
        <f t="shared" si="11"/>
        <v>0</v>
      </c>
      <c r="BE74" s="166">
        <f t="shared" si="11"/>
        <v>0</v>
      </c>
      <c r="BF74" s="166">
        <f t="shared" si="11"/>
        <v>0</v>
      </c>
      <c r="BG74" s="166">
        <f t="shared" si="11"/>
        <v>0</v>
      </c>
      <c r="BH74" s="166">
        <f t="shared" si="11"/>
        <v>0</v>
      </c>
    </row>
    <row r="75" spans="2:60" s="6" customFormat="1" ht="14.25" x14ac:dyDescent="0.2">
      <c r="B75" s="44" t="s">
        <v>51</v>
      </c>
      <c r="C75" s="52" t="s">
        <v>363</v>
      </c>
      <c r="D75" s="64">
        <f>D73</f>
        <v>48</v>
      </c>
      <c r="E75" s="64">
        <f>E73</f>
        <v>0</v>
      </c>
      <c r="F75" s="64">
        <f t="shared" ref="F75:AR75" si="12">F73</f>
        <v>0</v>
      </c>
      <c r="G75" s="64">
        <f t="shared" si="12"/>
        <v>20</v>
      </c>
      <c r="H75" s="64">
        <f t="shared" si="12"/>
        <v>48</v>
      </c>
      <c r="I75" s="64">
        <f t="shared" si="12"/>
        <v>48</v>
      </c>
      <c r="J75" s="64">
        <f t="shared" si="12"/>
        <v>48</v>
      </c>
      <c r="K75" s="64">
        <f t="shared" si="12"/>
        <v>48</v>
      </c>
      <c r="L75" s="64">
        <f t="shared" si="12"/>
        <v>48</v>
      </c>
      <c r="M75" s="64">
        <f t="shared" si="12"/>
        <v>48</v>
      </c>
      <c r="N75" s="64">
        <f t="shared" si="12"/>
        <v>48</v>
      </c>
      <c r="O75" s="64">
        <f t="shared" si="12"/>
        <v>48</v>
      </c>
      <c r="P75" s="64">
        <f t="shared" si="12"/>
        <v>48</v>
      </c>
      <c r="Q75" s="64">
        <f t="shared" si="12"/>
        <v>48</v>
      </c>
      <c r="R75" s="64">
        <f t="shared" si="12"/>
        <v>48</v>
      </c>
      <c r="S75" s="64">
        <f t="shared" si="12"/>
        <v>48</v>
      </c>
      <c r="T75" s="64">
        <f t="shared" si="12"/>
        <v>48</v>
      </c>
      <c r="U75" s="64">
        <f t="shared" si="12"/>
        <v>48</v>
      </c>
      <c r="V75" s="64">
        <f t="shared" si="12"/>
        <v>48</v>
      </c>
      <c r="W75" s="64">
        <f t="shared" si="12"/>
        <v>48</v>
      </c>
      <c r="X75" s="64">
        <f t="shared" si="12"/>
        <v>48</v>
      </c>
      <c r="Y75" s="64">
        <f t="shared" si="12"/>
        <v>48</v>
      </c>
      <c r="Z75" s="64">
        <f t="shared" si="12"/>
        <v>48</v>
      </c>
      <c r="AA75" s="64">
        <f t="shared" si="12"/>
        <v>48</v>
      </c>
      <c r="AB75" s="64">
        <f t="shared" si="12"/>
        <v>48</v>
      </c>
      <c r="AC75" s="64">
        <f t="shared" si="12"/>
        <v>48</v>
      </c>
      <c r="AD75" s="64">
        <f t="shared" si="12"/>
        <v>48</v>
      </c>
      <c r="AE75" s="64">
        <f t="shared" si="12"/>
        <v>48</v>
      </c>
      <c r="AF75" s="64">
        <f t="shared" si="12"/>
        <v>48</v>
      </c>
      <c r="AG75" s="64">
        <f t="shared" si="12"/>
        <v>48</v>
      </c>
      <c r="AH75" s="64">
        <f t="shared" si="12"/>
        <v>48</v>
      </c>
      <c r="AI75" s="64">
        <f t="shared" si="12"/>
        <v>48</v>
      </c>
      <c r="AJ75" s="64">
        <f t="shared" si="12"/>
        <v>48</v>
      </c>
      <c r="AK75" s="64">
        <f t="shared" si="12"/>
        <v>48</v>
      </c>
      <c r="AL75" s="64">
        <f t="shared" si="12"/>
        <v>48</v>
      </c>
      <c r="AM75" s="64">
        <f t="shared" si="12"/>
        <v>48</v>
      </c>
      <c r="AN75" s="64">
        <f t="shared" si="12"/>
        <v>48</v>
      </c>
      <c r="AO75" s="64">
        <f t="shared" si="12"/>
        <v>48</v>
      </c>
      <c r="AP75" s="64">
        <f t="shared" si="12"/>
        <v>48</v>
      </c>
      <c r="AQ75" s="64">
        <f t="shared" si="12"/>
        <v>48</v>
      </c>
      <c r="AR75" s="64">
        <f t="shared" si="12"/>
        <v>48</v>
      </c>
      <c r="AS75" s="64">
        <f t="shared" ref="AS75:AT75" si="13">AS73</f>
        <v>48</v>
      </c>
      <c r="AT75" s="64">
        <f t="shared" si="13"/>
        <v>48</v>
      </c>
      <c r="AU75" s="64"/>
      <c r="AV75" s="64"/>
      <c r="AW75" s="166">
        <f t="shared" ref="AW75:BH75" si="14">AW69*$E$22</f>
        <v>0</v>
      </c>
      <c r="AX75" s="166">
        <f t="shared" si="14"/>
        <v>0</v>
      </c>
      <c r="AY75" s="166">
        <f t="shared" si="14"/>
        <v>0</v>
      </c>
      <c r="AZ75" s="166">
        <f t="shared" si="14"/>
        <v>0</v>
      </c>
      <c r="BA75" s="166">
        <f t="shared" si="14"/>
        <v>0</v>
      </c>
      <c r="BB75" s="166">
        <f t="shared" si="14"/>
        <v>0</v>
      </c>
      <c r="BC75" s="166">
        <f t="shared" si="14"/>
        <v>0</v>
      </c>
      <c r="BD75" s="166">
        <f t="shared" si="14"/>
        <v>0</v>
      </c>
      <c r="BE75" s="166">
        <f t="shared" si="14"/>
        <v>0</v>
      </c>
      <c r="BF75" s="166">
        <f t="shared" si="14"/>
        <v>0</v>
      </c>
      <c r="BG75" s="166">
        <f t="shared" si="14"/>
        <v>0</v>
      </c>
      <c r="BH75" s="166">
        <f t="shared" si="14"/>
        <v>0</v>
      </c>
    </row>
    <row r="76" spans="2:60" s="6" customFormat="1" ht="14.25" hidden="1" x14ac:dyDescent="0.2">
      <c r="B76" s="44"/>
      <c r="C76" s="52"/>
      <c r="D76" s="64">
        <f>SUM(E76:BH76)</f>
        <v>0</v>
      </c>
      <c r="E76" s="64"/>
      <c r="F76" s="64"/>
      <c r="G76" s="64">
        <f t="shared" ref="G76:AR76" si="15">G70*$E$22</f>
        <v>0</v>
      </c>
      <c r="H76" s="64">
        <f t="shared" si="15"/>
        <v>0</v>
      </c>
      <c r="I76" s="64">
        <f t="shared" si="15"/>
        <v>0</v>
      </c>
      <c r="J76" s="64">
        <f t="shared" si="15"/>
        <v>0</v>
      </c>
      <c r="K76" s="64">
        <f t="shared" si="15"/>
        <v>0</v>
      </c>
      <c r="L76" s="64">
        <f t="shared" si="15"/>
        <v>0</v>
      </c>
      <c r="M76" s="64">
        <f t="shared" si="15"/>
        <v>0</v>
      </c>
      <c r="N76" s="64">
        <f t="shared" si="15"/>
        <v>0</v>
      </c>
      <c r="O76" s="64">
        <f t="shared" si="15"/>
        <v>0</v>
      </c>
      <c r="P76" s="64">
        <f t="shared" si="15"/>
        <v>0</v>
      </c>
      <c r="Q76" s="64">
        <f t="shared" si="15"/>
        <v>0</v>
      </c>
      <c r="R76" s="64">
        <f t="shared" si="15"/>
        <v>0</v>
      </c>
      <c r="S76" s="64">
        <f t="shared" si="15"/>
        <v>0</v>
      </c>
      <c r="T76" s="64">
        <f t="shared" si="15"/>
        <v>0</v>
      </c>
      <c r="U76" s="64">
        <f t="shared" si="15"/>
        <v>0</v>
      </c>
      <c r="V76" s="64">
        <f t="shared" si="15"/>
        <v>0</v>
      </c>
      <c r="W76" s="64">
        <f t="shared" si="15"/>
        <v>0</v>
      </c>
      <c r="X76" s="64">
        <f t="shared" si="15"/>
        <v>0</v>
      </c>
      <c r="Y76" s="64">
        <f t="shared" si="15"/>
        <v>0</v>
      </c>
      <c r="Z76" s="64">
        <f t="shared" si="15"/>
        <v>0</v>
      </c>
      <c r="AA76" s="64">
        <f t="shared" si="15"/>
        <v>0</v>
      </c>
      <c r="AB76" s="64">
        <f t="shared" si="15"/>
        <v>0</v>
      </c>
      <c r="AC76" s="64">
        <f t="shared" si="15"/>
        <v>0</v>
      </c>
      <c r="AD76" s="64">
        <f t="shared" si="15"/>
        <v>0</v>
      </c>
      <c r="AE76" s="64">
        <f t="shared" si="15"/>
        <v>0</v>
      </c>
      <c r="AF76" s="64">
        <f t="shared" si="15"/>
        <v>0</v>
      </c>
      <c r="AG76" s="64">
        <f t="shared" si="15"/>
        <v>0</v>
      </c>
      <c r="AH76" s="64">
        <f t="shared" si="15"/>
        <v>0</v>
      </c>
      <c r="AI76" s="64">
        <f t="shared" si="15"/>
        <v>0</v>
      </c>
      <c r="AJ76" s="64">
        <f t="shared" si="15"/>
        <v>0</v>
      </c>
      <c r="AK76" s="166">
        <f t="shared" si="15"/>
        <v>0</v>
      </c>
      <c r="AL76" s="166">
        <f t="shared" si="15"/>
        <v>0</v>
      </c>
      <c r="AM76" s="166">
        <f t="shared" si="15"/>
        <v>0</v>
      </c>
      <c r="AN76" s="166">
        <f t="shared" si="15"/>
        <v>0</v>
      </c>
      <c r="AO76" s="166">
        <f t="shared" si="15"/>
        <v>0</v>
      </c>
      <c r="AP76" s="166">
        <f t="shared" si="15"/>
        <v>0</v>
      </c>
      <c r="AQ76" s="166">
        <f t="shared" si="15"/>
        <v>0</v>
      </c>
      <c r="AR76" s="166">
        <f t="shared" si="15"/>
        <v>0</v>
      </c>
      <c r="AS76" s="166">
        <f t="shared" ref="AS76:AT76" si="16">AS70*$E$22</f>
        <v>0</v>
      </c>
      <c r="AT76" s="166">
        <f t="shared" si="16"/>
        <v>0</v>
      </c>
      <c r="AU76" s="166"/>
      <c r="AV76" s="166"/>
      <c r="AW76" s="166">
        <f t="shared" ref="AW76:BH76" si="17">AW70*$E$22</f>
        <v>0</v>
      </c>
      <c r="AX76" s="166">
        <f t="shared" si="17"/>
        <v>0</v>
      </c>
      <c r="AY76" s="166">
        <f t="shared" si="17"/>
        <v>0</v>
      </c>
      <c r="AZ76" s="166">
        <f t="shared" si="17"/>
        <v>0</v>
      </c>
      <c r="BA76" s="166">
        <f t="shared" si="17"/>
        <v>0</v>
      </c>
      <c r="BB76" s="166">
        <f t="shared" si="17"/>
        <v>0</v>
      </c>
      <c r="BC76" s="166">
        <f t="shared" si="17"/>
        <v>0</v>
      </c>
      <c r="BD76" s="166">
        <f t="shared" si="17"/>
        <v>0</v>
      </c>
      <c r="BE76" s="166">
        <f t="shared" si="17"/>
        <v>0</v>
      </c>
      <c r="BF76" s="166">
        <f t="shared" si="17"/>
        <v>0</v>
      </c>
      <c r="BG76" s="166">
        <f t="shared" si="17"/>
        <v>0</v>
      </c>
      <c r="BH76" s="166">
        <f t="shared" si="17"/>
        <v>0</v>
      </c>
    </row>
    <row r="77" spans="2:60" s="6" customFormat="1" ht="14.25" hidden="1" x14ac:dyDescent="0.2">
      <c r="B77" s="44"/>
      <c r="C77" s="52"/>
      <c r="D77" s="64">
        <f>SUM(E77:BH77)</f>
        <v>0</v>
      </c>
      <c r="E77" s="64"/>
      <c r="F77" s="64"/>
      <c r="G77" s="64">
        <f t="shared" ref="G77:AR77" si="18">G71*$E$22</f>
        <v>0</v>
      </c>
      <c r="H77" s="64">
        <f t="shared" si="18"/>
        <v>0</v>
      </c>
      <c r="I77" s="64">
        <f t="shared" si="18"/>
        <v>0</v>
      </c>
      <c r="J77" s="64">
        <f t="shared" si="18"/>
        <v>0</v>
      </c>
      <c r="K77" s="64">
        <f t="shared" si="18"/>
        <v>0</v>
      </c>
      <c r="L77" s="64">
        <f t="shared" si="18"/>
        <v>0</v>
      </c>
      <c r="M77" s="64">
        <f t="shared" si="18"/>
        <v>0</v>
      </c>
      <c r="N77" s="64">
        <f t="shared" si="18"/>
        <v>0</v>
      </c>
      <c r="O77" s="64">
        <f t="shared" si="18"/>
        <v>0</v>
      </c>
      <c r="P77" s="64">
        <f t="shared" si="18"/>
        <v>0</v>
      </c>
      <c r="Q77" s="64">
        <f t="shared" si="18"/>
        <v>0</v>
      </c>
      <c r="R77" s="64">
        <f t="shared" si="18"/>
        <v>0</v>
      </c>
      <c r="S77" s="64">
        <f t="shared" si="18"/>
        <v>0</v>
      </c>
      <c r="T77" s="64">
        <f t="shared" si="18"/>
        <v>0</v>
      </c>
      <c r="U77" s="64">
        <f t="shared" si="18"/>
        <v>0</v>
      </c>
      <c r="V77" s="64">
        <f t="shared" si="18"/>
        <v>0</v>
      </c>
      <c r="W77" s="64">
        <f t="shared" si="18"/>
        <v>0</v>
      </c>
      <c r="X77" s="64">
        <f t="shared" si="18"/>
        <v>0</v>
      </c>
      <c r="Y77" s="64">
        <f t="shared" si="18"/>
        <v>0</v>
      </c>
      <c r="Z77" s="64">
        <f t="shared" si="18"/>
        <v>0</v>
      </c>
      <c r="AA77" s="64">
        <f t="shared" si="18"/>
        <v>0</v>
      </c>
      <c r="AB77" s="64">
        <f t="shared" si="18"/>
        <v>0</v>
      </c>
      <c r="AC77" s="64">
        <f t="shared" si="18"/>
        <v>0</v>
      </c>
      <c r="AD77" s="64">
        <f t="shared" si="18"/>
        <v>0</v>
      </c>
      <c r="AE77" s="64">
        <f t="shared" si="18"/>
        <v>0</v>
      </c>
      <c r="AF77" s="64">
        <f t="shared" si="18"/>
        <v>0</v>
      </c>
      <c r="AG77" s="64">
        <f t="shared" si="18"/>
        <v>0</v>
      </c>
      <c r="AH77" s="64">
        <f t="shared" si="18"/>
        <v>0</v>
      </c>
      <c r="AI77" s="64">
        <f t="shared" si="18"/>
        <v>0</v>
      </c>
      <c r="AJ77" s="64">
        <f t="shared" si="18"/>
        <v>0</v>
      </c>
      <c r="AK77" s="166">
        <f t="shared" si="18"/>
        <v>0</v>
      </c>
      <c r="AL77" s="166">
        <f t="shared" si="18"/>
        <v>0</v>
      </c>
      <c r="AM77" s="166">
        <f t="shared" si="18"/>
        <v>0</v>
      </c>
      <c r="AN77" s="166">
        <f t="shared" si="18"/>
        <v>0</v>
      </c>
      <c r="AO77" s="166">
        <f t="shared" si="18"/>
        <v>0</v>
      </c>
      <c r="AP77" s="166">
        <f t="shared" si="18"/>
        <v>0</v>
      </c>
      <c r="AQ77" s="166">
        <f t="shared" si="18"/>
        <v>0</v>
      </c>
      <c r="AR77" s="166">
        <f t="shared" si="18"/>
        <v>0</v>
      </c>
      <c r="AS77" s="166">
        <f t="shared" ref="AS77:AT77" si="19">AS71*$E$22</f>
        <v>0</v>
      </c>
      <c r="AT77" s="166">
        <f t="shared" si="19"/>
        <v>0</v>
      </c>
      <c r="AU77" s="166"/>
      <c r="AV77" s="166"/>
      <c r="AW77" s="166">
        <f t="shared" ref="AW77:BH77" si="20">AW71*$E$22</f>
        <v>0</v>
      </c>
      <c r="AX77" s="166">
        <f t="shared" si="20"/>
        <v>0</v>
      </c>
      <c r="AY77" s="166">
        <f t="shared" si="20"/>
        <v>0</v>
      </c>
      <c r="AZ77" s="166">
        <f t="shared" si="20"/>
        <v>0</v>
      </c>
      <c r="BA77" s="166">
        <f t="shared" si="20"/>
        <v>0</v>
      </c>
      <c r="BB77" s="166">
        <f t="shared" si="20"/>
        <v>0</v>
      </c>
      <c r="BC77" s="166">
        <f t="shared" si="20"/>
        <v>0</v>
      </c>
      <c r="BD77" s="166">
        <f t="shared" si="20"/>
        <v>0</v>
      </c>
      <c r="BE77" s="166">
        <f t="shared" si="20"/>
        <v>0</v>
      </c>
      <c r="BF77" s="166">
        <f t="shared" si="20"/>
        <v>0</v>
      </c>
      <c r="BG77" s="166">
        <f t="shared" si="20"/>
        <v>0</v>
      </c>
      <c r="BH77" s="166">
        <f t="shared" si="20"/>
        <v>0</v>
      </c>
    </row>
    <row r="78" spans="2:60" s="6" customFormat="1" ht="14.25" hidden="1" x14ac:dyDescent="0.2">
      <c r="B78" s="44"/>
      <c r="C78" s="13"/>
      <c r="D78" s="64">
        <f>SUM(E78:BH78)</f>
        <v>0</v>
      </c>
      <c r="E78" s="64"/>
      <c r="F78" s="64"/>
      <c r="G78" s="64">
        <f t="shared" ref="G78:AL78" si="21">G72*$E$22</f>
        <v>0</v>
      </c>
      <c r="H78" s="64">
        <f t="shared" si="21"/>
        <v>0</v>
      </c>
      <c r="I78" s="64">
        <f t="shared" si="21"/>
        <v>0</v>
      </c>
      <c r="J78" s="64">
        <f t="shared" si="21"/>
        <v>0</v>
      </c>
      <c r="K78" s="64">
        <f t="shared" si="21"/>
        <v>0</v>
      </c>
      <c r="L78" s="64">
        <f t="shared" si="21"/>
        <v>0</v>
      </c>
      <c r="M78" s="64">
        <f t="shared" si="21"/>
        <v>0</v>
      </c>
      <c r="N78" s="64">
        <f t="shared" si="21"/>
        <v>0</v>
      </c>
      <c r="O78" s="64">
        <f t="shared" si="21"/>
        <v>0</v>
      </c>
      <c r="P78" s="64">
        <f t="shared" si="21"/>
        <v>0</v>
      </c>
      <c r="Q78" s="64">
        <f t="shared" si="21"/>
        <v>0</v>
      </c>
      <c r="R78" s="64">
        <f t="shared" si="21"/>
        <v>0</v>
      </c>
      <c r="S78" s="64">
        <f t="shared" si="21"/>
        <v>0</v>
      </c>
      <c r="T78" s="64">
        <f t="shared" si="21"/>
        <v>0</v>
      </c>
      <c r="U78" s="64">
        <f t="shared" si="21"/>
        <v>0</v>
      </c>
      <c r="V78" s="64">
        <f t="shared" si="21"/>
        <v>0</v>
      </c>
      <c r="W78" s="64">
        <f t="shared" si="21"/>
        <v>0</v>
      </c>
      <c r="X78" s="64">
        <f t="shared" si="21"/>
        <v>0</v>
      </c>
      <c r="Y78" s="64">
        <f t="shared" si="21"/>
        <v>0</v>
      </c>
      <c r="Z78" s="64">
        <f t="shared" si="21"/>
        <v>0</v>
      </c>
      <c r="AA78" s="64">
        <f t="shared" si="21"/>
        <v>0</v>
      </c>
      <c r="AB78" s="64">
        <f t="shared" si="21"/>
        <v>0</v>
      </c>
      <c r="AC78" s="64">
        <f t="shared" si="21"/>
        <v>0</v>
      </c>
      <c r="AD78" s="64">
        <f t="shared" si="21"/>
        <v>0</v>
      </c>
      <c r="AE78" s="64">
        <f t="shared" si="21"/>
        <v>0</v>
      </c>
      <c r="AF78" s="64">
        <f t="shared" si="21"/>
        <v>0</v>
      </c>
      <c r="AG78" s="64">
        <f t="shared" si="21"/>
        <v>0</v>
      </c>
      <c r="AH78" s="64">
        <f t="shared" si="21"/>
        <v>0</v>
      </c>
      <c r="AI78" s="64">
        <f t="shared" si="21"/>
        <v>0</v>
      </c>
      <c r="AJ78" s="64">
        <f t="shared" si="21"/>
        <v>0</v>
      </c>
      <c r="AK78" s="166">
        <f t="shared" si="21"/>
        <v>0</v>
      </c>
      <c r="AL78" s="166">
        <f t="shared" si="21"/>
        <v>0</v>
      </c>
      <c r="AM78" s="166">
        <f t="shared" ref="AM78:AR78" si="22">AM72*$E$22</f>
        <v>0</v>
      </c>
      <c r="AN78" s="166">
        <f t="shared" si="22"/>
        <v>0</v>
      </c>
      <c r="AO78" s="166">
        <f t="shared" si="22"/>
        <v>0</v>
      </c>
      <c r="AP78" s="166">
        <f t="shared" si="22"/>
        <v>0</v>
      </c>
      <c r="AQ78" s="166">
        <f t="shared" si="22"/>
        <v>0</v>
      </c>
      <c r="AR78" s="166">
        <f t="shared" si="22"/>
        <v>0</v>
      </c>
      <c r="AS78" s="166">
        <f t="shared" ref="AS78:AT78" si="23">AS72*$E$22</f>
        <v>0</v>
      </c>
      <c r="AT78" s="166">
        <f t="shared" si="23"/>
        <v>0</v>
      </c>
      <c r="AU78" s="166"/>
      <c r="AV78" s="166"/>
      <c r="AW78" s="166">
        <f t="shared" ref="AW78:BH78" si="24">AW72*$E$22</f>
        <v>0</v>
      </c>
      <c r="AX78" s="166">
        <f t="shared" si="24"/>
        <v>0</v>
      </c>
      <c r="AY78" s="166">
        <f t="shared" si="24"/>
        <v>0</v>
      </c>
      <c r="AZ78" s="166">
        <f t="shared" si="24"/>
        <v>0</v>
      </c>
      <c r="BA78" s="166">
        <f t="shared" si="24"/>
        <v>0</v>
      </c>
      <c r="BB78" s="166">
        <f t="shared" si="24"/>
        <v>0</v>
      </c>
      <c r="BC78" s="166">
        <f t="shared" si="24"/>
        <v>0</v>
      </c>
      <c r="BD78" s="166">
        <f t="shared" si="24"/>
        <v>0</v>
      </c>
      <c r="BE78" s="166">
        <f t="shared" si="24"/>
        <v>0</v>
      </c>
      <c r="BF78" s="166">
        <f t="shared" si="24"/>
        <v>0</v>
      </c>
      <c r="BG78" s="166">
        <f t="shared" si="24"/>
        <v>0</v>
      </c>
      <c r="BH78" s="166">
        <f t="shared" si="24"/>
        <v>0</v>
      </c>
    </row>
    <row r="79" spans="2:60" s="161" customFormat="1" ht="15" x14ac:dyDescent="0.25">
      <c r="B79" s="163" t="s">
        <v>52</v>
      </c>
      <c r="C79" s="167" t="s">
        <v>414</v>
      </c>
      <c r="D79" s="173">
        <f>SUM(E79:BH79)</f>
        <v>567600000</v>
      </c>
      <c r="E79" s="173">
        <f t="shared" ref="E79:AR79" si="25">SUM(E81:E82)</f>
        <v>0</v>
      </c>
      <c r="F79" s="173">
        <f t="shared" si="25"/>
        <v>0</v>
      </c>
      <c r="G79" s="173">
        <f t="shared" si="25"/>
        <v>6000000</v>
      </c>
      <c r="H79" s="173">
        <f t="shared" si="25"/>
        <v>14400000</v>
      </c>
      <c r="I79" s="173">
        <f t="shared" si="25"/>
        <v>14400000</v>
      </c>
      <c r="J79" s="173">
        <f t="shared" si="25"/>
        <v>14400000</v>
      </c>
      <c r="K79" s="173">
        <f t="shared" si="25"/>
        <v>14400000</v>
      </c>
      <c r="L79" s="173">
        <f t="shared" si="25"/>
        <v>14400000</v>
      </c>
      <c r="M79" s="173">
        <f t="shared" si="25"/>
        <v>14400000</v>
      </c>
      <c r="N79" s="173">
        <f t="shared" si="25"/>
        <v>14400000</v>
      </c>
      <c r="O79" s="173">
        <f t="shared" si="25"/>
        <v>14400000</v>
      </c>
      <c r="P79" s="173">
        <f t="shared" si="25"/>
        <v>14400000</v>
      </c>
      <c r="Q79" s="173">
        <f t="shared" si="25"/>
        <v>14400000</v>
      </c>
      <c r="R79" s="173">
        <f t="shared" si="25"/>
        <v>14400000</v>
      </c>
      <c r="S79" s="173">
        <f t="shared" si="25"/>
        <v>14400000</v>
      </c>
      <c r="T79" s="173">
        <f t="shared" si="25"/>
        <v>14400000</v>
      </c>
      <c r="U79" s="173">
        <f t="shared" si="25"/>
        <v>14400000</v>
      </c>
      <c r="V79" s="173">
        <f t="shared" si="25"/>
        <v>14400000</v>
      </c>
      <c r="W79" s="173">
        <f t="shared" si="25"/>
        <v>14400000</v>
      </c>
      <c r="X79" s="173">
        <f t="shared" si="25"/>
        <v>14400000</v>
      </c>
      <c r="Y79" s="173">
        <f t="shared" si="25"/>
        <v>14400000</v>
      </c>
      <c r="Z79" s="173">
        <f t="shared" si="25"/>
        <v>14400000</v>
      </c>
      <c r="AA79" s="173">
        <f t="shared" si="25"/>
        <v>14400000</v>
      </c>
      <c r="AB79" s="173">
        <f t="shared" si="25"/>
        <v>14400000</v>
      </c>
      <c r="AC79" s="173">
        <f t="shared" si="25"/>
        <v>14400000</v>
      </c>
      <c r="AD79" s="173">
        <f t="shared" si="25"/>
        <v>14400000</v>
      </c>
      <c r="AE79" s="173">
        <f t="shared" si="25"/>
        <v>14400000</v>
      </c>
      <c r="AF79" s="173">
        <f t="shared" si="25"/>
        <v>14400000</v>
      </c>
      <c r="AG79" s="173">
        <f t="shared" si="25"/>
        <v>14400000</v>
      </c>
      <c r="AH79" s="173">
        <f t="shared" si="25"/>
        <v>14400000</v>
      </c>
      <c r="AI79" s="173">
        <f t="shared" si="25"/>
        <v>14400000</v>
      </c>
      <c r="AJ79" s="173">
        <f t="shared" si="25"/>
        <v>14400000</v>
      </c>
      <c r="AK79" s="226">
        <f t="shared" si="25"/>
        <v>14400000</v>
      </c>
      <c r="AL79" s="226">
        <f t="shared" si="25"/>
        <v>14400000</v>
      </c>
      <c r="AM79" s="226">
        <f t="shared" si="25"/>
        <v>14400000</v>
      </c>
      <c r="AN79" s="226">
        <f t="shared" si="25"/>
        <v>14400000</v>
      </c>
      <c r="AO79" s="226">
        <f t="shared" si="25"/>
        <v>14400000</v>
      </c>
      <c r="AP79" s="226">
        <f t="shared" si="25"/>
        <v>14400000</v>
      </c>
      <c r="AQ79" s="226">
        <f t="shared" si="25"/>
        <v>14400000</v>
      </c>
      <c r="AR79" s="226">
        <f t="shared" si="25"/>
        <v>14400000</v>
      </c>
      <c r="AS79" s="226">
        <f t="shared" ref="AS79:AT79" si="26">SUM(AS81:AS82)</f>
        <v>14400000</v>
      </c>
      <c r="AT79" s="226">
        <f t="shared" si="26"/>
        <v>14400000</v>
      </c>
      <c r="AU79" s="226"/>
      <c r="AV79" s="226"/>
      <c r="AW79" s="226">
        <f t="shared" ref="AW79:BH79" si="27">SUM(AW81:AW82)</f>
        <v>0</v>
      </c>
      <c r="AX79" s="226">
        <f t="shared" si="27"/>
        <v>0</v>
      </c>
      <c r="AY79" s="226">
        <f t="shared" si="27"/>
        <v>0</v>
      </c>
      <c r="AZ79" s="226">
        <f t="shared" si="27"/>
        <v>0</v>
      </c>
      <c r="BA79" s="226">
        <f t="shared" si="27"/>
        <v>0</v>
      </c>
      <c r="BB79" s="226">
        <f t="shared" si="27"/>
        <v>0</v>
      </c>
      <c r="BC79" s="226">
        <f t="shared" si="27"/>
        <v>0</v>
      </c>
      <c r="BD79" s="226">
        <f t="shared" si="27"/>
        <v>0</v>
      </c>
      <c r="BE79" s="226">
        <f t="shared" si="27"/>
        <v>0</v>
      </c>
      <c r="BF79" s="226">
        <f t="shared" si="27"/>
        <v>0</v>
      </c>
      <c r="BG79" s="226">
        <f t="shared" si="27"/>
        <v>0</v>
      </c>
      <c r="BH79" s="226">
        <f t="shared" si="27"/>
        <v>0</v>
      </c>
    </row>
    <row r="80" spans="2:60" s="161" customFormat="1" ht="15" hidden="1" x14ac:dyDescent="0.25">
      <c r="B80" s="168"/>
      <c r="C80" s="169"/>
      <c r="D80" s="170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</row>
    <row r="81" spans="2:63" s="6" customFormat="1" ht="14.25" x14ac:dyDescent="0.2">
      <c r="B81" s="44" t="s">
        <v>53</v>
      </c>
      <c r="C81" s="52" t="s">
        <v>362</v>
      </c>
      <c r="D81" s="74">
        <f>SUM(E81:BH81)</f>
        <v>56760000</v>
      </c>
      <c r="E81" s="74">
        <f>E74*$E$12*3</f>
        <v>0</v>
      </c>
      <c r="F81" s="74">
        <f t="shared" ref="F81:G81" si="28">F74*$E$12*3</f>
        <v>0</v>
      </c>
      <c r="G81" s="74">
        <f t="shared" si="28"/>
        <v>600000</v>
      </c>
      <c r="H81" s="74">
        <f>H74*$E$12*3</f>
        <v>1440000</v>
      </c>
      <c r="I81" s="74">
        <f t="shared" ref="I81:AR81" si="29">I74*$E$12*3</f>
        <v>1440000</v>
      </c>
      <c r="J81" s="74">
        <f t="shared" si="29"/>
        <v>1440000</v>
      </c>
      <c r="K81" s="74">
        <f t="shared" si="29"/>
        <v>1440000</v>
      </c>
      <c r="L81" s="74">
        <f t="shared" si="29"/>
        <v>1440000</v>
      </c>
      <c r="M81" s="74">
        <f t="shared" si="29"/>
        <v>1440000</v>
      </c>
      <c r="N81" s="74">
        <f t="shared" si="29"/>
        <v>1440000</v>
      </c>
      <c r="O81" s="74">
        <f t="shared" si="29"/>
        <v>1440000</v>
      </c>
      <c r="P81" s="74">
        <f t="shared" si="29"/>
        <v>1440000</v>
      </c>
      <c r="Q81" s="74">
        <f t="shared" si="29"/>
        <v>1440000</v>
      </c>
      <c r="R81" s="74">
        <f t="shared" si="29"/>
        <v>1440000</v>
      </c>
      <c r="S81" s="74">
        <f t="shared" si="29"/>
        <v>1440000</v>
      </c>
      <c r="T81" s="74">
        <f t="shared" si="29"/>
        <v>1440000</v>
      </c>
      <c r="U81" s="74">
        <f t="shared" si="29"/>
        <v>1440000</v>
      </c>
      <c r="V81" s="74">
        <f t="shared" si="29"/>
        <v>1440000</v>
      </c>
      <c r="W81" s="74">
        <f t="shared" si="29"/>
        <v>1440000</v>
      </c>
      <c r="X81" s="74">
        <f t="shared" si="29"/>
        <v>1440000</v>
      </c>
      <c r="Y81" s="74">
        <f t="shared" si="29"/>
        <v>1440000</v>
      </c>
      <c r="Z81" s="74">
        <f t="shared" si="29"/>
        <v>1440000</v>
      </c>
      <c r="AA81" s="74">
        <f t="shared" si="29"/>
        <v>1440000</v>
      </c>
      <c r="AB81" s="74">
        <f t="shared" si="29"/>
        <v>1440000</v>
      </c>
      <c r="AC81" s="74">
        <f t="shared" si="29"/>
        <v>1440000</v>
      </c>
      <c r="AD81" s="74">
        <f t="shared" si="29"/>
        <v>1440000</v>
      </c>
      <c r="AE81" s="74">
        <f t="shared" si="29"/>
        <v>1440000</v>
      </c>
      <c r="AF81" s="74">
        <f t="shared" si="29"/>
        <v>1440000</v>
      </c>
      <c r="AG81" s="74">
        <f t="shared" si="29"/>
        <v>1440000</v>
      </c>
      <c r="AH81" s="74">
        <f t="shared" si="29"/>
        <v>1440000</v>
      </c>
      <c r="AI81" s="74">
        <f t="shared" si="29"/>
        <v>1440000</v>
      </c>
      <c r="AJ81" s="74">
        <f t="shared" si="29"/>
        <v>1440000</v>
      </c>
      <c r="AK81" s="74">
        <f t="shared" si="29"/>
        <v>1440000</v>
      </c>
      <c r="AL81" s="74">
        <f t="shared" si="29"/>
        <v>1440000</v>
      </c>
      <c r="AM81" s="74">
        <f t="shared" si="29"/>
        <v>1440000</v>
      </c>
      <c r="AN81" s="74">
        <f t="shared" si="29"/>
        <v>1440000</v>
      </c>
      <c r="AO81" s="74">
        <f t="shared" si="29"/>
        <v>1440000</v>
      </c>
      <c r="AP81" s="74">
        <f t="shared" si="29"/>
        <v>1440000</v>
      </c>
      <c r="AQ81" s="74">
        <f t="shared" si="29"/>
        <v>1440000</v>
      </c>
      <c r="AR81" s="74">
        <f t="shared" si="29"/>
        <v>1440000</v>
      </c>
      <c r="AS81" s="74">
        <f t="shared" ref="AS81:AT81" si="30">AS74*$E$12*3</f>
        <v>1440000</v>
      </c>
      <c r="AT81" s="74">
        <f t="shared" si="30"/>
        <v>1440000</v>
      </c>
      <c r="AU81" s="74"/>
      <c r="AV81" s="74"/>
      <c r="AW81" s="166">
        <f t="shared" ref="AW81:BH81" si="31">AW74*AW80*$E$28</f>
        <v>0</v>
      </c>
      <c r="AX81" s="166">
        <f t="shared" si="31"/>
        <v>0</v>
      </c>
      <c r="AY81" s="166">
        <f t="shared" si="31"/>
        <v>0</v>
      </c>
      <c r="AZ81" s="166">
        <f t="shared" si="31"/>
        <v>0</v>
      </c>
      <c r="BA81" s="166">
        <f t="shared" si="31"/>
        <v>0</v>
      </c>
      <c r="BB81" s="166">
        <f t="shared" si="31"/>
        <v>0</v>
      </c>
      <c r="BC81" s="166">
        <f t="shared" si="31"/>
        <v>0</v>
      </c>
      <c r="BD81" s="166">
        <f t="shared" si="31"/>
        <v>0</v>
      </c>
      <c r="BE81" s="166">
        <f t="shared" si="31"/>
        <v>0</v>
      </c>
      <c r="BF81" s="166">
        <f t="shared" si="31"/>
        <v>0</v>
      </c>
      <c r="BG81" s="166">
        <f t="shared" si="31"/>
        <v>0</v>
      </c>
      <c r="BH81" s="166">
        <f t="shared" si="31"/>
        <v>0</v>
      </c>
    </row>
    <row r="82" spans="2:63" s="6" customFormat="1" ht="14.25" x14ac:dyDescent="0.2">
      <c r="B82" s="44" t="s">
        <v>75</v>
      </c>
      <c r="C82" s="52" t="s">
        <v>363</v>
      </c>
      <c r="D82" s="74">
        <f>SUM(E82:BH82)</f>
        <v>510840000</v>
      </c>
      <c r="E82" s="74">
        <f>$E$20*E75*3</f>
        <v>0</v>
      </c>
      <c r="F82" s="74">
        <f t="shared" ref="F82:AR82" si="32">$E$20*F75*3</f>
        <v>0</v>
      </c>
      <c r="G82" s="74">
        <f t="shared" si="32"/>
        <v>5400000</v>
      </c>
      <c r="H82" s="74">
        <f t="shared" si="32"/>
        <v>12960000</v>
      </c>
      <c r="I82" s="74">
        <f t="shared" si="32"/>
        <v>12960000</v>
      </c>
      <c r="J82" s="74">
        <f t="shared" si="32"/>
        <v>12960000</v>
      </c>
      <c r="K82" s="74">
        <f t="shared" si="32"/>
        <v>12960000</v>
      </c>
      <c r="L82" s="74">
        <f t="shared" si="32"/>
        <v>12960000</v>
      </c>
      <c r="M82" s="74">
        <f t="shared" si="32"/>
        <v>12960000</v>
      </c>
      <c r="N82" s="74">
        <f t="shared" si="32"/>
        <v>12960000</v>
      </c>
      <c r="O82" s="74">
        <f t="shared" si="32"/>
        <v>12960000</v>
      </c>
      <c r="P82" s="74">
        <f t="shared" si="32"/>
        <v>12960000</v>
      </c>
      <c r="Q82" s="74">
        <f t="shared" si="32"/>
        <v>12960000</v>
      </c>
      <c r="R82" s="74">
        <f t="shared" si="32"/>
        <v>12960000</v>
      </c>
      <c r="S82" s="74">
        <f t="shared" si="32"/>
        <v>12960000</v>
      </c>
      <c r="T82" s="74">
        <f t="shared" si="32"/>
        <v>12960000</v>
      </c>
      <c r="U82" s="74">
        <f t="shared" si="32"/>
        <v>12960000</v>
      </c>
      <c r="V82" s="74">
        <f t="shared" si="32"/>
        <v>12960000</v>
      </c>
      <c r="W82" s="74">
        <f t="shared" si="32"/>
        <v>12960000</v>
      </c>
      <c r="X82" s="74">
        <f t="shared" si="32"/>
        <v>12960000</v>
      </c>
      <c r="Y82" s="74">
        <f t="shared" si="32"/>
        <v>12960000</v>
      </c>
      <c r="Z82" s="74">
        <f t="shared" si="32"/>
        <v>12960000</v>
      </c>
      <c r="AA82" s="74">
        <f t="shared" si="32"/>
        <v>12960000</v>
      </c>
      <c r="AB82" s="74">
        <f t="shared" si="32"/>
        <v>12960000</v>
      </c>
      <c r="AC82" s="74">
        <f t="shared" si="32"/>
        <v>12960000</v>
      </c>
      <c r="AD82" s="74">
        <f t="shared" si="32"/>
        <v>12960000</v>
      </c>
      <c r="AE82" s="74">
        <f t="shared" si="32"/>
        <v>12960000</v>
      </c>
      <c r="AF82" s="74">
        <f t="shared" si="32"/>
        <v>12960000</v>
      </c>
      <c r="AG82" s="74">
        <f t="shared" si="32"/>
        <v>12960000</v>
      </c>
      <c r="AH82" s="74">
        <f t="shared" si="32"/>
        <v>12960000</v>
      </c>
      <c r="AI82" s="74">
        <f t="shared" si="32"/>
        <v>12960000</v>
      </c>
      <c r="AJ82" s="74">
        <f t="shared" si="32"/>
        <v>12960000</v>
      </c>
      <c r="AK82" s="74">
        <f t="shared" si="32"/>
        <v>12960000</v>
      </c>
      <c r="AL82" s="74">
        <f t="shared" si="32"/>
        <v>12960000</v>
      </c>
      <c r="AM82" s="74">
        <f t="shared" si="32"/>
        <v>12960000</v>
      </c>
      <c r="AN82" s="74">
        <f t="shared" si="32"/>
        <v>12960000</v>
      </c>
      <c r="AO82" s="74">
        <f t="shared" si="32"/>
        <v>12960000</v>
      </c>
      <c r="AP82" s="74">
        <f t="shared" si="32"/>
        <v>12960000</v>
      </c>
      <c r="AQ82" s="74">
        <f t="shared" si="32"/>
        <v>12960000</v>
      </c>
      <c r="AR82" s="74">
        <f t="shared" si="32"/>
        <v>12960000</v>
      </c>
      <c r="AS82" s="74">
        <f t="shared" ref="AS82:AT82" si="33">$E$20*AS75*3</f>
        <v>12960000</v>
      </c>
      <c r="AT82" s="74">
        <f t="shared" si="33"/>
        <v>12960000</v>
      </c>
      <c r="AU82" s="74"/>
      <c r="AV82" s="74"/>
      <c r="AW82" s="166">
        <f t="shared" ref="AW82:BH82" si="34">AW75*AW80*$E$33</f>
        <v>0</v>
      </c>
      <c r="AX82" s="166">
        <f t="shared" si="34"/>
        <v>0</v>
      </c>
      <c r="AY82" s="166">
        <f t="shared" si="34"/>
        <v>0</v>
      </c>
      <c r="AZ82" s="166">
        <f t="shared" si="34"/>
        <v>0</v>
      </c>
      <c r="BA82" s="166">
        <f t="shared" si="34"/>
        <v>0</v>
      </c>
      <c r="BB82" s="166">
        <f t="shared" si="34"/>
        <v>0</v>
      </c>
      <c r="BC82" s="166">
        <f t="shared" si="34"/>
        <v>0</v>
      </c>
      <c r="BD82" s="166">
        <f t="shared" si="34"/>
        <v>0</v>
      </c>
      <c r="BE82" s="166">
        <f t="shared" si="34"/>
        <v>0</v>
      </c>
      <c r="BF82" s="166">
        <f t="shared" si="34"/>
        <v>0</v>
      </c>
      <c r="BG82" s="166">
        <f t="shared" si="34"/>
        <v>0</v>
      </c>
      <c r="BH82" s="166">
        <f t="shared" si="34"/>
        <v>0</v>
      </c>
    </row>
    <row r="83" spans="2:63" s="6" customFormat="1" ht="14.25" x14ac:dyDescent="0.2"/>
    <row r="84" spans="2:63" s="6" customFormat="1" ht="14.25" x14ac:dyDescent="0.2"/>
    <row r="85" spans="2:63" s="6" customFormat="1" ht="15" x14ac:dyDescent="0.25">
      <c r="B85" s="5" t="s">
        <v>515</v>
      </c>
    </row>
    <row r="86" spans="2:63" s="6" customFormat="1" ht="15" x14ac:dyDescent="0.25">
      <c r="B86" s="5"/>
    </row>
    <row r="87" spans="2:63" s="6" customFormat="1" ht="15" x14ac:dyDescent="0.25">
      <c r="B87" s="5"/>
    </row>
    <row r="88" spans="2:63" s="6" customFormat="1" ht="15" customHeight="1" x14ac:dyDescent="0.2">
      <c r="B88" s="473" t="s">
        <v>11</v>
      </c>
      <c r="C88" s="473" t="s">
        <v>176</v>
      </c>
      <c r="D88" s="473" t="s">
        <v>372</v>
      </c>
      <c r="E88" s="478" t="s">
        <v>14</v>
      </c>
      <c r="F88" s="479"/>
      <c r="G88" s="479"/>
      <c r="H88" s="479"/>
      <c r="I88" s="479"/>
      <c r="J88" s="479"/>
      <c r="K88" s="479"/>
      <c r="L88" s="479"/>
      <c r="M88" s="479"/>
      <c r="N88" s="479"/>
      <c r="O88" s="479"/>
      <c r="P88" s="285"/>
      <c r="Q88" s="285"/>
      <c r="R88" s="28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</row>
    <row r="89" spans="2:63" s="6" customFormat="1" ht="15" x14ac:dyDescent="0.2">
      <c r="B89" s="473"/>
      <c r="C89" s="473"/>
      <c r="D89" s="473"/>
      <c r="E89" s="172">
        <f>'11_Ост_П_ППР'!F67</f>
        <v>2018</v>
      </c>
      <c r="F89" s="172">
        <f>'11_Ост_П_ППР'!G67</f>
        <v>2019</v>
      </c>
      <c r="G89" s="172">
        <f>'11_Ост_П_ППР'!H67</f>
        <v>2020</v>
      </c>
      <c r="H89" s="172">
        <f>'11_Ост_П_ППР'!I67</f>
        <v>2021</v>
      </c>
      <c r="I89" s="172">
        <f>'11_Ост_П_ППР'!J67</f>
        <v>2022</v>
      </c>
      <c r="J89" s="172">
        <f>'11_Ост_П_ППР'!K67</f>
        <v>2023</v>
      </c>
      <c r="K89" s="172">
        <f>'11_Ост_П_ППР'!L67</f>
        <v>2024</v>
      </c>
      <c r="L89" s="172">
        <f>'11_Ост_П_ППР'!M67</f>
        <v>2025</v>
      </c>
      <c r="M89" s="172">
        <f>'11_Ост_П_ППР'!N67</f>
        <v>2026</v>
      </c>
      <c r="N89" s="172">
        <f>'11_Ост_П_ППР'!O67</f>
        <v>2027</v>
      </c>
      <c r="O89" s="172">
        <f>'11_Ост_П_ППР'!P67</f>
        <v>2028</v>
      </c>
      <c r="P89" s="172" t="str">
        <f>'11_Ост_П_ППР'!Q67</f>
        <v>-</v>
      </c>
      <c r="Q89" s="172" t="str">
        <f>'11_Ост_П_ППР'!R67</f>
        <v>-</v>
      </c>
      <c r="R89" s="172" t="str">
        <f>'11_Ост_П_ППР'!S67</f>
        <v>-</v>
      </c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</row>
    <row r="90" spans="2:63" s="6" customFormat="1" ht="15" x14ac:dyDescent="0.2">
      <c r="B90" s="473"/>
      <c r="C90" s="473"/>
      <c r="D90" s="473"/>
      <c r="E90" s="162" t="s">
        <v>60</v>
      </c>
      <c r="F90" s="162" t="s">
        <v>60</v>
      </c>
      <c r="G90" s="162" t="s">
        <v>60</v>
      </c>
      <c r="H90" s="162" t="s">
        <v>60</v>
      </c>
      <c r="I90" s="162" t="s">
        <v>60</v>
      </c>
      <c r="J90" s="162" t="s">
        <v>60</v>
      </c>
      <c r="K90" s="162" t="s">
        <v>60</v>
      </c>
      <c r="L90" s="162" t="s">
        <v>60</v>
      </c>
      <c r="M90" s="162" t="s">
        <v>60</v>
      </c>
      <c r="N90" s="162" t="s">
        <v>60</v>
      </c>
      <c r="O90" s="162" t="s">
        <v>60</v>
      </c>
      <c r="P90" s="162" t="s">
        <v>60</v>
      </c>
      <c r="Q90" s="162" t="s">
        <v>60</v>
      </c>
      <c r="R90" s="162" t="s">
        <v>60</v>
      </c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</row>
    <row r="91" spans="2:63" s="4" customFormat="1" ht="15" x14ac:dyDescent="0.25">
      <c r="B91" s="475" t="s">
        <v>177</v>
      </c>
      <c r="C91" s="476"/>
      <c r="D91" s="476"/>
      <c r="E91" s="476"/>
      <c r="F91" s="476"/>
      <c r="G91" s="476"/>
      <c r="H91" s="476"/>
      <c r="I91" s="476"/>
      <c r="J91" s="476"/>
      <c r="K91" s="476"/>
      <c r="L91" s="476"/>
      <c r="M91" s="476"/>
      <c r="N91" s="476"/>
      <c r="O91" s="476"/>
      <c r="P91" s="287"/>
      <c r="Q91" s="287"/>
      <c r="R91" s="288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90"/>
      <c r="BJ91" s="190"/>
      <c r="BK91" s="190"/>
    </row>
    <row r="92" spans="2:63" s="182" customFormat="1" ht="14.25" hidden="1" x14ac:dyDescent="0.2">
      <c r="B92" s="178">
        <v>1</v>
      </c>
      <c r="C92" s="179" t="s">
        <v>360</v>
      </c>
      <c r="D92" s="180"/>
      <c r="E92" s="181">
        <f>100%-E95</f>
        <v>0</v>
      </c>
      <c r="F92" s="181">
        <f t="shared" ref="F92:O92" si="35">100%-F95</f>
        <v>0</v>
      </c>
      <c r="G92" s="181">
        <f t="shared" si="35"/>
        <v>0</v>
      </c>
      <c r="H92" s="181">
        <f t="shared" si="35"/>
        <v>0</v>
      </c>
      <c r="I92" s="181">
        <f t="shared" si="35"/>
        <v>0</v>
      </c>
      <c r="J92" s="181">
        <f t="shared" si="35"/>
        <v>0</v>
      </c>
      <c r="K92" s="181">
        <f t="shared" si="35"/>
        <v>0</v>
      </c>
      <c r="L92" s="181">
        <f t="shared" si="35"/>
        <v>0</v>
      </c>
      <c r="M92" s="181">
        <f t="shared" si="35"/>
        <v>0</v>
      </c>
      <c r="N92" s="181">
        <f t="shared" si="35"/>
        <v>0</v>
      </c>
      <c r="O92" s="181">
        <f t="shared" si="35"/>
        <v>0</v>
      </c>
      <c r="P92" s="181"/>
      <c r="Q92" s="181"/>
      <c r="R92" s="18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</row>
    <row r="93" spans="2:63" s="4" customFormat="1" ht="14.25" x14ac:dyDescent="0.2">
      <c r="B93" s="178">
        <v>1</v>
      </c>
      <c r="C93" s="183" t="s">
        <v>364</v>
      </c>
      <c r="D93" s="184">
        <f>SUM(E93:R93)</f>
        <v>492000</v>
      </c>
      <c r="E93" s="185">
        <f>SUM(E106:H106)</f>
        <v>36000</v>
      </c>
      <c r="F93" s="185">
        <f>SUM(I106:L106)</f>
        <v>48000</v>
      </c>
      <c r="G93" s="185">
        <f>SUM(M106:P106)</f>
        <v>48000</v>
      </c>
      <c r="H93" s="185">
        <f>SUM(Q106:T106)</f>
        <v>48000</v>
      </c>
      <c r="I93" s="185">
        <f>SUM(U106:X106)</f>
        <v>48000</v>
      </c>
      <c r="J93" s="185">
        <f>SUM(Y106:AB106)</f>
        <v>48000</v>
      </c>
      <c r="K93" s="185">
        <f>SUM(AC106:AF106)</f>
        <v>48000</v>
      </c>
      <c r="L93" s="185">
        <f>SUM(AG106:AJ106)</f>
        <v>48000</v>
      </c>
      <c r="M93" s="185">
        <f>SUM(AK106:AN106)</f>
        <v>48000</v>
      </c>
      <c r="N93" s="185">
        <f>SUM(SUM(AO106:AR106))</f>
        <v>48000</v>
      </c>
      <c r="O93" s="185">
        <f>SUM(AS106:AV106)</f>
        <v>24000</v>
      </c>
      <c r="P93" s="183"/>
      <c r="Q93" s="183"/>
      <c r="R93" s="183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</row>
    <row r="94" spans="2:63" s="4" customFormat="1" ht="15" x14ac:dyDescent="0.25">
      <c r="B94" s="475" t="s">
        <v>178</v>
      </c>
      <c r="C94" s="476"/>
      <c r="D94" s="476"/>
      <c r="E94" s="476"/>
      <c r="F94" s="476"/>
      <c r="G94" s="476"/>
      <c r="H94" s="476"/>
      <c r="I94" s="476"/>
      <c r="J94" s="476"/>
      <c r="K94" s="476"/>
      <c r="L94" s="476"/>
      <c r="M94" s="476"/>
      <c r="N94" s="476"/>
      <c r="O94" s="476"/>
      <c r="P94" s="287"/>
      <c r="Q94" s="287"/>
      <c r="R94" s="288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90"/>
      <c r="BJ94" s="190"/>
      <c r="BK94" s="190"/>
    </row>
    <row r="95" spans="2:63" s="182" customFormat="1" ht="14.25" x14ac:dyDescent="0.2">
      <c r="B95" s="178">
        <v>2</v>
      </c>
      <c r="C95" s="179" t="s">
        <v>359</v>
      </c>
      <c r="D95" s="178"/>
      <c r="E95" s="181">
        <f>AVERAGE(E108:H108)</f>
        <v>1</v>
      </c>
      <c r="F95" s="181">
        <f>AVERAGE(I108:L108)</f>
        <v>1</v>
      </c>
      <c r="G95" s="181">
        <f>AVERAGE(M108:P108)</f>
        <v>1</v>
      </c>
      <c r="H95" s="181">
        <f>AVERAGE(Q108:T108)</f>
        <v>1</v>
      </c>
      <c r="I95" s="181">
        <f>AVERAGE(U108:X108)</f>
        <v>1</v>
      </c>
      <c r="J95" s="181">
        <f>AVERAGE(Y108:AB108)</f>
        <v>1</v>
      </c>
      <c r="K95" s="181">
        <f>AVERAGE(AC108:AF108)</f>
        <v>1</v>
      </c>
      <c r="L95" s="181">
        <f>AVERAGE(AG108:AJ108)</f>
        <v>1</v>
      </c>
      <c r="M95" s="181">
        <f>AVERAGE(AK108:AN108)</f>
        <v>1</v>
      </c>
      <c r="N95" s="181">
        <f>AVERAGE(AO108:AR108)</f>
        <v>1</v>
      </c>
      <c r="O95" s="181">
        <f>AVERAGE(AS108:AV108)</f>
        <v>1</v>
      </c>
      <c r="P95" s="181"/>
      <c r="Q95" s="181"/>
      <c r="R95" s="18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1"/>
      <c r="BE95" s="191"/>
      <c r="BF95" s="191"/>
      <c r="BG95" s="191"/>
      <c r="BH95" s="191"/>
      <c r="BI95" s="191"/>
      <c r="BJ95" s="191"/>
      <c r="BK95" s="191"/>
    </row>
    <row r="96" spans="2:63" s="4" customFormat="1" ht="14.25" x14ac:dyDescent="0.2">
      <c r="B96" s="178">
        <v>3</v>
      </c>
      <c r="C96" s="183" t="s">
        <v>358</v>
      </c>
      <c r="D96" s="184">
        <f>SUM(E96:R96)</f>
        <v>567600000</v>
      </c>
      <c r="E96" s="185">
        <f>SUM(E109:H109)</f>
        <v>20400000</v>
      </c>
      <c r="F96" s="185">
        <f>SUM(I109:L109)</f>
        <v>57600000</v>
      </c>
      <c r="G96" s="185">
        <f>SUM(M109:P109)</f>
        <v>57600000</v>
      </c>
      <c r="H96" s="185">
        <f>SUM(Q109:T109)</f>
        <v>57600000</v>
      </c>
      <c r="I96" s="185">
        <f>SUM(U109:X109)</f>
        <v>57600000</v>
      </c>
      <c r="J96" s="185">
        <f>SUM(Y109:AB109)</f>
        <v>57600000</v>
      </c>
      <c r="K96" s="185">
        <f>SUM(AC109:AF109)</f>
        <v>57600000</v>
      </c>
      <c r="L96" s="185">
        <f>SUM(AG109:AJ110)</f>
        <v>57600000</v>
      </c>
      <c r="M96" s="185">
        <f>SUM(AK109:AN109)</f>
        <v>57600000</v>
      </c>
      <c r="N96" s="185">
        <f>SUM(AO109:AR109)</f>
        <v>57600000</v>
      </c>
      <c r="O96" s="185">
        <f>SUM(AS109:AV109)</f>
        <v>28800000</v>
      </c>
      <c r="P96" s="183"/>
      <c r="Q96" s="183"/>
      <c r="R96" s="183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190"/>
      <c r="BJ96" s="190"/>
      <c r="BK96" s="190"/>
    </row>
    <row r="97" spans="2:63" s="4" customFormat="1" ht="14.25" x14ac:dyDescent="0.2">
      <c r="B97" s="186"/>
      <c r="C97" s="68"/>
      <c r="D97" s="187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68"/>
      <c r="Q97" s="68"/>
      <c r="R97" s="68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</row>
    <row r="98" spans="2:63" s="6" customFormat="1" ht="15" x14ac:dyDescent="0.25">
      <c r="B98" s="5" t="s">
        <v>516</v>
      </c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</row>
    <row r="99" spans="2:63" s="6" customFormat="1" ht="15" x14ac:dyDescent="0.25">
      <c r="B99" s="5"/>
    </row>
    <row r="100" spans="2:63" s="6" customFormat="1" ht="15" customHeight="1" x14ac:dyDescent="0.2">
      <c r="B100" s="473" t="s">
        <v>11</v>
      </c>
      <c r="C100" s="473" t="s">
        <v>176</v>
      </c>
      <c r="D100" s="473" t="s">
        <v>372</v>
      </c>
      <c r="E100" s="473" t="s">
        <v>31</v>
      </c>
      <c r="F100" s="473"/>
      <c r="G100" s="473"/>
      <c r="H100" s="473"/>
      <c r="I100" s="473"/>
      <c r="J100" s="473"/>
      <c r="K100" s="473"/>
      <c r="L100" s="473"/>
      <c r="M100" s="473"/>
      <c r="N100" s="473"/>
      <c r="O100" s="473"/>
      <c r="P100" s="473"/>
      <c r="Q100" s="473"/>
      <c r="R100" s="473"/>
      <c r="S100" s="473"/>
      <c r="T100" s="473"/>
      <c r="U100" s="473"/>
      <c r="V100" s="473"/>
      <c r="W100" s="473"/>
      <c r="X100" s="473"/>
      <c r="Y100" s="473"/>
      <c r="Z100" s="473"/>
      <c r="AA100" s="473"/>
      <c r="AB100" s="473"/>
      <c r="AC100" s="473"/>
      <c r="AD100" s="473"/>
      <c r="AE100" s="473"/>
      <c r="AF100" s="473"/>
      <c r="AG100" s="473"/>
      <c r="AH100" s="473"/>
      <c r="AI100" s="473"/>
      <c r="AJ100" s="473"/>
      <c r="AK100" s="473"/>
      <c r="AL100" s="473"/>
      <c r="AM100" s="473"/>
      <c r="AN100" s="473"/>
      <c r="AO100" s="473"/>
      <c r="AP100" s="473"/>
      <c r="AQ100" s="473"/>
      <c r="AR100" s="473"/>
      <c r="AS100" s="473"/>
      <c r="AT100" s="473"/>
      <c r="AU100" s="473"/>
      <c r="AV100" s="473"/>
      <c r="AW100" s="473"/>
      <c r="AX100" s="473"/>
      <c r="AY100" s="473"/>
      <c r="AZ100" s="473"/>
      <c r="BA100" s="473"/>
      <c r="BB100" s="473"/>
      <c r="BC100" s="473"/>
      <c r="BD100" s="473"/>
      <c r="BE100" s="473"/>
      <c r="BF100" s="473"/>
      <c r="BG100" s="473"/>
      <c r="BH100" s="473"/>
    </row>
    <row r="101" spans="2:63" s="6" customFormat="1" ht="15" x14ac:dyDescent="0.2">
      <c r="B101" s="473"/>
      <c r="C101" s="473"/>
      <c r="D101" s="473"/>
      <c r="E101" s="474">
        <f>'11_Ост_П_ППР'!E170:H170</f>
        <v>2018</v>
      </c>
      <c r="F101" s="474"/>
      <c r="G101" s="474"/>
      <c r="H101" s="474"/>
      <c r="I101" s="474">
        <f>'11_Ост_П_ППР'!I170:L170</f>
        <v>2019</v>
      </c>
      <c r="J101" s="474"/>
      <c r="K101" s="474"/>
      <c r="L101" s="474"/>
      <c r="M101" s="474">
        <f>'11_Ост_П_ППР'!M170:P170</f>
        <v>2020</v>
      </c>
      <c r="N101" s="474"/>
      <c r="O101" s="474"/>
      <c r="P101" s="474"/>
      <c r="Q101" s="474">
        <f>'11_Ост_П_ППР'!Q170:T170</f>
        <v>2021</v>
      </c>
      <c r="R101" s="474"/>
      <c r="S101" s="474"/>
      <c r="T101" s="474"/>
      <c r="U101" s="474">
        <f>'11_Ост_П_ППР'!U170:X170</f>
        <v>2022</v>
      </c>
      <c r="V101" s="474"/>
      <c r="W101" s="474"/>
      <c r="X101" s="474"/>
      <c r="Y101" s="474">
        <f>'11_Ост_П_ППР'!Y170:AB170</f>
        <v>2023</v>
      </c>
      <c r="Z101" s="474"/>
      <c r="AA101" s="474"/>
      <c r="AB101" s="474"/>
      <c r="AC101" s="474">
        <f>'11_Ост_П_ППР'!AC170:AF170</f>
        <v>2024</v>
      </c>
      <c r="AD101" s="474"/>
      <c r="AE101" s="474"/>
      <c r="AF101" s="474"/>
      <c r="AG101" s="474">
        <f>'11_Ост_П_ППР'!AG170:AJ170</f>
        <v>2025</v>
      </c>
      <c r="AH101" s="474"/>
      <c r="AI101" s="474"/>
      <c r="AJ101" s="474"/>
      <c r="AK101" s="474">
        <f>'11_Ост_П_ППР'!AK170:AN170</f>
        <v>2026</v>
      </c>
      <c r="AL101" s="474"/>
      <c r="AM101" s="474"/>
      <c r="AN101" s="474"/>
      <c r="AO101" s="474">
        <f>'11_Ост_П_ППР'!AO170:AR170</f>
        <v>2027</v>
      </c>
      <c r="AP101" s="474"/>
      <c r="AQ101" s="474"/>
      <c r="AR101" s="474"/>
      <c r="AS101" s="474">
        <f>'11_Ост_П_ППР'!AS170:AV170</f>
        <v>2028</v>
      </c>
      <c r="AT101" s="474"/>
      <c r="AU101" s="474"/>
      <c r="AV101" s="474"/>
      <c r="AW101" s="474" t="str">
        <f>'11_Ост_П_ППР'!AW170:AZ170</f>
        <v>-</v>
      </c>
      <c r="AX101" s="474"/>
      <c r="AY101" s="474"/>
      <c r="AZ101" s="474"/>
      <c r="BA101" s="474" t="str">
        <f>'11_Ост_П_ППР'!BA170:BD170</f>
        <v>-</v>
      </c>
      <c r="BB101" s="474"/>
      <c r="BC101" s="474"/>
      <c r="BD101" s="474"/>
      <c r="BE101" s="474" t="str">
        <f>'11_Ост_П_ППР'!BE170:BH170</f>
        <v>-</v>
      </c>
      <c r="BF101" s="474"/>
      <c r="BG101" s="474"/>
      <c r="BH101" s="474"/>
    </row>
    <row r="102" spans="2:63" s="6" customFormat="1" ht="15" x14ac:dyDescent="0.2">
      <c r="B102" s="473"/>
      <c r="C102" s="473"/>
      <c r="D102" s="473"/>
      <c r="E102" s="162" t="s">
        <v>32</v>
      </c>
      <c r="F102" s="162" t="s">
        <v>33</v>
      </c>
      <c r="G102" s="162" t="s">
        <v>34</v>
      </c>
      <c r="H102" s="162" t="s">
        <v>35</v>
      </c>
      <c r="I102" s="162" t="s">
        <v>32</v>
      </c>
      <c r="J102" s="162" t="s">
        <v>33</v>
      </c>
      <c r="K102" s="162" t="s">
        <v>34</v>
      </c>
      <c r="L102" s="162" t="s">
        <v>35</v>
      </c>
      <c r="M102" s="162" t="s">
        <v>32</v>
      </c>
      <c r="N102" s="162" t="s">
        <v>33</v>
      </c>
      <c r="O102" s="162" t="s">
        <v>34</v>
      </c>
      <c r="P102" s="162" t="s">
        <v>35</v>
      </c>
      <c r="Q102" s="162" t="s">
        <v>32</v>
      </c>
      <c r="R102" s="162" t="s">
        <v>33</v>
      </c>
      <c r="S102" s="162" t="s">
        <v>34</v>
      </c>
      <c r="T102" s="162" t="s">
        <v>35</v>
      </c>
      <c r="U102" s="162" t="s">
        <v>32</v>
      </c>
      <c r="V102" s="162" t="s">
        <v>33</v>
      </c>
      <c r="W102" s="162" t="s">
        <v>34</v>
      </c>
      <c r="X102" s="162" t="s">
        <v>35</v>
      </c>
      <c r="Y102" s="162" t="s">
        <v>32</v>
      </c>
      <c r="Z102" s="162" t="s">
        <v>33</v>
      </c>
      <c r="AA102" s="162" t="s">
        <v>34</v>
      </c>
      <c r="AB102" s="162" t="s">
        <v>35</v>
      </c>
      <c r="AC102" s="162" t="s">
        <v>32</v>
      </c>
      <c r="AD102" s="162" t="s">
        <v>33</v>
      </c>
      <c r="AE102" s="162" t="s">
        <v>34</v>
      </c>
      <c r="AF102" s="162" t="s">
        <v>35</v>
      </c>
      <c r="AG102" s="162" t="s">
        <v>32</v>
      </c>
      <c r="AH102" s="162" t="s">
        <v>33</v>
      </c>
      <c r="AI102" s="162" t="s">
        <v>34</v>
      </c>
      <c r="AJ102" s="162" t="s">
        <v>35</v>
      </c>
      <c r="AK102" s="162" t="s">
        <v>32</v>
      </c>
      <c r="AL102" s="162" t="s">
        <v>33</v>
      </c>
      <c r="AM102" s="162" t="s">
        <v>34</v>
      </c>
      <c r="AN102" s="162" t="s">
        <v>35</v>
      </c>
      <c r="AO102" s="162" t="s">
        <v>32</v>
      </c>
      <c r="AP102" s="162" t="s">
        <v>33</v>
      </c>
      <c r="AQ102" s="162" t="s">
        <v>34</v>
      </c>
      <c r="AR102" s="162" t="s">
        <v>35</v>
      </c>
      <c r="AS102" s="162" t="s">
        <v>32</v>
      </c>
      <c r="AT102" s="162" t="s">
        <v>33</v>
      </c>
      <c r="AU102" s="162" t="s">
        <v>34</v>
      </c>
      <c r="AV102" s="162" t="s">
        <v>35</v>
      </c>
      <c r="AW102" s="162" t="s">
        <v>32</v>
      </c>
      <c r="AX102" s="162" t="s">
        <v>33</v>
      </c>
      <c r="AY102" s="162" t="s">
        <v>34</v>
      </c>
      <c r="AZ102" s="162" t="s">
        <v>35</v>
      </c>
      <c r="BA102" s="162" t="s">
        <v>32</v>
      </c>
      <c r="BB102" s="162" t="s">
        <v>33</v>
      </c>
      <c r="BC102" s="162" t="s">
        <v>34</v>
      </c>
      <c r="BD102" s="162" t="s">
        <v>35</v>
      </c>
      <c r="BE102" s="162" t="s">
        <v>32</v>
      </c>
      <c r="BF102" s="162" t="s">
        <v>33</v>
      </c>
      <c r="BG102" s="162" t="s">
        <v>34</v>
      </c>
      <c r="BH102" s="162" t="s">
        <v>35</v>
      </c>
    </row>
    <row r="103" spans="2:63" s="6" customFormat="1" ht="15" x14ac:dyDescent="0.2">
      <c r="B103" s="473"/>
      <c r="C103" s="473"/>
      <c r="D103" s="473"/>
      <c r="E103" s="162" t="s">
        <v>61</v>
      </c>
      <c r="F103" s="162" t="s">
        <v>61</v>
      </c>
      <c r="G103" s="162" t="s">
        <v>61</v>
      </c>
      <c r="H103" s="162" t="s">
        <v>61</v>
      </c>
      <c r="I103" s="162" t="s">
        <v>61</v>
      </c>
      <c r="J103" s="162" t="s">
        <v>61</v>
      </c>
      <c r="K103" s="162" t="s">
        <v>61</v>
      </c>
      <c r="L103" s="162" t="s">
        <v>61</v>
      </c>
      <c r="M103" s="162" t="s">
        <v>61</v>
      </c>
      <c r="N103" s="162" t="s">
        <v>61</v>
      </c>
      <c r="O103" s="162" t="s">
        <v>61</v>
      </c>
      <c r="P103" s="162" t="s">
        <v>61</v>
      </c>
      <c r="Q103" s="162" t="s">
        <v>61</v>
      </c>
      <c r="R103" s="162" t="s">
        <v>61</v>
      </c>
      <c r="S103" s="162" t="s">
        <v>61</v>
      </c>
      <c r="T103" s="162" t="s">
        <v>61</v>
      </c>
      <c r="U103" s="162" t="s">
        <v>61</v>
      </c>
      <c r="V103" s="162" t="s">
        <v>61</v>
      </c>
      <c r="W103" s="162" t="s">
        <v>61</v>
      </c>
      <c r="X103" s="162" t="s">
        <v>61</v>
      </c>
      <c r="Y103" s="162" t="s">
        <v>61</v>
      </c>
      <c r="Z103" s="162" t="s">
        <v>61</v>
      </c>
      <c r="AA103" s="162" t="s">
        <v>61</v>
      </c>
      <c r="AB103" s="162" t="s">
        <v>61</v>
      </c>
      <c r="AC103" s="162" t="s">
        <v>61</v>
      </c>
      <c r="AD103" s="162" t="s">
        <v>61</v>
      </c>
      <c r="AE103" s="162" t="s">
        <v>61</v>
      </c>
      <c r="AF103" s="162" t="s">
        <v>61</v>
      </c>
      <c r="AG103" s="162" t="s">
        <v>61</v>
      </c>
      <c r="AH103" s="162" t="s">
        <v>61</v>
      </c>
      <c r="AI103" s="162" t="s">
        <v>61</v>
      </c>
      <c r="AJ103" s="162" t="s">
        <v>61</v>
      </c>
      <c r="AK103" s="162" t="s">
        <v>61</v>
      </c>
      <c r="AL103" s="162" t="s">
        <v>61</v>
      </c>
      <c r="AM103" s="162" t="s">
        <v>61</v>
      </c>
      <c r="AN103" s="162" t="s">
        <v>61</v>
      </c>
      <c r="AO103" s="162" t="s">
        <v>61</v>
      </c>
      <c r="AP103" s="162" t="s">
        <v>61</v>
      </c>
      <c r="AQ103" s="162" t="s">
        <v>61</v>
      </c>
      <c r="AR103" s="162" t="s">
        <v>61</v>
      </c>
      <c r="AS103" s="162" t="s">
        <v>61</v>
      </c>
      <c r="AT103" s="162" t="s">
        <v>61</v>
      </c>
      <c r="AU103" s="162" t="s">
        <v>61</v>
      </c>
      <c r="AV103" s="162" t="s">
        <v>61</v>
      </c>
      <c r="AW103" s="162" t="s">
        <v>61</v>
      </c>
      <c r="AX103" s="162" t="s">
        <v>61</v>
      </c>
      <c r="AY103" s="162" t="s">
        <v>61</v>
      </c>
      <c r="AZ103" s="162" t="s">
        <v>61</v>
      </c>
      <c r="BA103" s="162" t="s">
        <v>61</v>
      </c>
      <c r="BB103" s="162" t="s">
        <v>61</v>
      </c>
      <c r="BC103" s="162" t="s">
        <v>61</v>
      </c>
      <c r="BD103" s="162" t="s">
        <v>61</v>
      </c>
      <c r="BE103" s="162" t="s">
        <v>61</v>
      </c>
      <c r="BF103" s="162" t="s">
        <v>61</v>
      </c>
      <c r="BG103" s="162" t="s">
        <v>61</v>
      </c>
      <c r="BH103" s="162" t="s">
        <v>61</v>
      </c>
    </row>
    <row r="104" spans="2:63" s="4" customFormat="1" ht="15" x14ac:dyDescent="0.25">
      <c r="B104" s="475" t="s">
        <v>177</v>
      </c>
      <c r="C104" s="476"/>
      <c r="D104" s="476"/>
      <c r="E104" s="476"/>
      <c r="F104" s="476"/>
      <c r="G104" s="476"/>
      <c r="H104" s="476"/>
      <c r="I104" s="476"/>
      <c r="J104" s="476"/>
      <c r="K104" s="476"/>
      <c r="L104" s="476"/>
      <c r="M104" s="476"/>
      <c r="N104" s="476"/>
      <c r="O104" s="476"/>
      <c r="P104" s="476"/>
      <c r="Q104" s="476"/>
      <c r="R104" s="476"/>
      <c r="S104" s="476"/>
      <c r="T104" s="476"/>
      <c r="U104" s="476"/>
      <c r="V104" s="476"/>
      <c r="W104" s="476"/>
      <c r="X104" s="476"/>
      <c r="Y104" s="476"/>
      <c r="Z104" s="476"/>
      <c r="AA104" s="476"/>
      <c r="AB104" s="476"/>
      <c r="AC104" s="476"/>
      <c r="AD104" s="476"/>
      <c r="AE104" s="476"/>
      <c r="AF104" s="476"/>
      <c r="AG104" s="476"/>
      <c r="AH104" s="476"/>
      <c r="AI104" s="476"/>
      <c r="AJ104" s="476"/>
      <c r="AK104" s="476"/>
      <c r="AL104" s="476"/>
      <c r="AM104" s="476"/>
      <c r="AN104" s="476"/>
      <c r="AO104" s="476"/>
      <c r="AP104" s="476"/>
      <c r="AQ104" s="476"/>
      <c r="AR104" s="476"/>
      <c r="AS104" s="476"/>
      <c r="AT104" s="476"/>
      <c r="AU104" s="476"/>
      <c r="AV104" s="476"/>
      <c r="AW104" s="476"/>
      <c r="AX104" s="476"/>
      <c r="AY104" s="476"/>
      <c r="AZ104" s="476"/>
      <c r="BA104" s="476"/>
      <c r="BB104" s="476"/>
      <c r="BC104" s="476"/>
      <c r="BD104" s="476"/>
      <c r="BE104" s="476"/>
      <c r="BF104" s="476"/>
      <c r="BG104" s="476"/>
      <c r="BH104" s="477"/>
    </row>
    <row r="105" spans="2:63" s="182" customFormat="1" ht="14.25" hidden="1" x14ac:dyDescent="0.2">
      <c r="B105" s="178">
        <v>1</v>
      </c>
      <c r="C105" s="179" t="s">
        <v>360</v>
      </c>
      <c r="D105" s="180"/>
      <c r="E105" s="181">
        <f>100%-E108</f>
        <v>0</v>
      </c>
      <c r="F105" s="181">
        <f t="shared" ref="F105:BH105" si="36">100%-F108</f>
        <v>0</v>
      </c>
      <c r="G105" s="181">
        <f t="shared" si="36"/>
        <v>0</v>
      </c>
      <c r="H105" s="181">
        <f t="shared" si="36"/>
        <v>0</v>
      </c>
      <c r="I105" s="181">
        <f t="shared" si="36"/>
        <v>0</v>
      </c>
      <c r="J105" s="181">
        <f t="shared" si="36"/>
        <v>0</v>
      </c>
      <c r="K105" s="181">
        <f t="shared" si="36"/>
        <v>0</v>
      </c>
      <c r="L105" s="181">
        <f t="shared" si="36"/>
        <v>0</v>
      </c>
      <c r="M105" s="181">
        <f t="shared" si="36"/>
        <v>0</v>
      </c>
      <c r="N105" s="181">
        <f t="shared" si="36"/>
        <v>0</v>
      </c>
      <c r="O105" s="181">
        <f t="shared" si="36"/>
        <v>0</v>
      </c>
      <c r="P105" s="181">
        <f t="shared" si="36"/>
        <v>0</v>
      </c>
      <c r="Q105" s="181">
        <f t="shared" si="36"/>
        <v>0</v>
      </c>
      <c r="R105" s="181">
        <f t="shared" si="36"/>
        <v>0</v>
      </c>
      <c r="S105" s="181">
        <f t="shared" si="36"/>
        <v>0</v>
      </c>
      <c r="T105" s="181">
        <f t="shared" si="36"/>
        <v>0</v>
      </c>
      <c r="U105" s="181">
        <f t="shared" si="36"/>
        <v>0</v>
      </c>
      <c r="V105" s="181">
        <f t="shared" si="36"/>
        <v>0</v>
      </c>
      <c r="W105" s="181">
        <f t="shared" si="36"/>
        <v>0</v>
      </c>
      <c r="X105" s="181">
        <f t="shared" si="36"/>
        <v>0</v>
      </c>
      <c r="Y105" s="181">
        <f t="shared" si="36"/>
        <v>0</v>
      </c>
      <c r="Z105" s="181">
        <f t="shared" si="36"/>
        <v>0</v>
      </c>
      <c r="AA105" s="181">
        <f t="shared" si="36"/>
        <v>0</v>
      </c>
      <c r="AB105" s="181">
        <f t="shared" si="36"/>
        <v>0</v>
      </c>
      <c r="AC105" s="181">
        <f t="shared" si="36"/>
        <v>0</v>
      </c>
      <c r="AD105" s="181">
        <f t="shared" si="36"/>
        <v>0</v>
      </c>
      <c r="AE105" s="181">
        <f t="shared" si="36"/>
        <v>0</v>
      </c>
      <c r="AF105" s="181">
        <f t="shared" si="36"/>
        <v>0</v>
      </c>
      <c r="AG105" s="181">
        <f t="shared" si="36"/>
        <v>0</v>
      </c>
      <c r="AH105" s="181">
        <f t="shared" si="36"/>
        <v>0</v>
      </c>
      <c r="AI105" s="181">
        <f t="shared" si="36"/>
        <v>0</v>
      </c>
      <c r="AJ105" s="181">
        <f t="shared" si="36"/>
        <v>0</v>
      </c>
      <c r="AK105" s="181">
        <f t="shared" si="36"/>
        <v>0</v>
      </c>
      <c r="AL105" s="181">
        <f t="shared" si="36"/>
        <v>0</v>
      </c>
      <c r="AM105" s="181">
        <f t="shared" si="36"/>
        <v>0</v>
      </c>
      <c r="AN105" s="181">
        <f t="shared" si="36"/>
        <v>0</v>
      </c>
      <c r="AO105" s="181">
        <f t="shared" si="36"/>
        <v>0</v>
      </c>
      <c r="AP105" s="181">
        <f t="shared" si="36"/>
        <v>0</v>
      </c>
      <c r="AQ105" s="181">
        <f t="shared" si="36"/>
        <v>0</v>
      </c>
      <c r="AR105" s="181">
        <f t="shared" si="36"/>
        <v>0</v>
      </c>
      <c r="AS105" s="181">
        <f t="shared" si="36"/>
        <v>0</v>
      </c>
      <c r="AT105" s="181">
        <f t="shared" si="36"/>
        <v>0</v>
      </c>
      <c r="AU105" s="181">
        <f t="shared" si="36"/>
        <v>0</v>
      </c>
      <c r="AV105" s="181">
        <f t="shared" si="36"/>
        <v>0</v>
      </c>
      <c r="AW105" s="181">
        <f t="shared" si="36"/>
        <v>0</v>
      </c>
      <c r="AX105" s="181">
        <f t="shared" si="36"/>
        <v>0</v>
      </c>
      <c r="AY105" s="181">
        <f t="shared" si="36"/>
        <v>0</v>
      </c>
      <c r="AZ105" s="181">
        <f t="shared" si="36"/>
        <v>0</v>
      </c>
      <c r="BA105" s="181">
        <f t="shared" si="36"/>
        <v>0</v>
      </c>
      <c r="BB105" s="181">
        <f t="shared" si="36"/>
        <v>0</v>
      </c>
      <c r="BC105" s="181">
        <f t="shared" si="36"/>
        <v>0</v>
      </c>
      <c r="BD105" s="181">
        <f t="shared" si="36"/>
        <v>0</v>
      </c>
      <c r="BE105" s="181">
        <f t="shared" si="36"/>
        <v>0</v>
      </c>
      <c r="BF105" s="181">
        <f t="shared" si="36"/>
        <v>0</v>
      </c>
      <c r="BG105" s="181">
        <f t="shared" si="36"/>
        <v>0</v>
      </c>
      <c r="BH105" s="181">
        <f t="shared" si="36"/>
        <v>0</v>
      </c>
    </row>
    <row r="106" spans="2:63" s="4" customFormat="1" ht="14.25" x14ac:dyDescent="0.2">
      <c r="B106" s="178">
        <v>1</v>
      </c>
      <c r="C106" s="183" t="s">
        <v>364</v>
      </c>
      <c r="D106" s="184">
        <f>SUM(E106:BH106)</f>
        <v>492000</v>
      </c>
      <c r="E106" s="185">
        <v>0</v>
      </c>
      <c r="F106" s="185">
        <f t="shared" ref="F106:G106" si="37">$E$22</f>
        <v>12000</v>
      </c>
      <c r="G106" s="185">
        <f t="shared" si="37"/>
        <v>12000</v>
      </c>
      <c r="H106" s="185">
        <f>$E$22</f>
        <v>12000</v>
      </c>
      <c r="I106" s="185">
        <f t="shared" ref="I106:AT106" si="38">$E$22</f>
        <v>12000</v>
      </c>
      <c r="J106" s="185">
        <f t="shared" si="38"/>
        <v>12000</v>
      </c>
      <c r="K106" s="185">
        <f t="shared" si="38"/>
        <v>12000</v>
      </c>
      <c r="L106" s="185">
        <f t="shared" si="38"/>
        <v>12000</v>
      </c>
      <c r="M106" s="185">
        <f t="shared" si="38"/>
        <v>12000</v>
      </c>
      <c r="N106" s="185">
        <f t="shared" si="38"/>
        <v>12000</v>
      </c>
      <c r="O106" s="185">
        <f t="shared" si="38"/>
        <v>12000</v>
      </c>
      <c r="P106" s="185">
        <f t="shared" si="38"/>
        <v>12000</v>
      </c>
      <c r="Q106" s="185">
        <f t="shared" si="38"/>
        <v>12000</v>
      </c>
      <c r="R106" s="185">
        <f t="shared" si="38"/>
        <v>12000</v>
      </c>
      <c r="S106" s="185">
        <f t="shared" si="38"/>
        <v>12000</v>
      </c>
      <c r="T106" s="185">
        <f t="shared" si="38"/>
        <v>12000</v>
      </c>
      <c r="U106" s="185">
        <f t="shared" si="38"/>
        <v>12000</v>
      </c>
      <c r="V106" s="185">
        <f t="shared" si="38"/>
        <v>12000</v>
      </c>
      <c r="W106" s="185">
        <f t="shared" si="38"/>
        <v>12000</v>
      </c>
      <c r="X106" s="185">
        <f t="shared" si="38"/>
        <v>12000</v>
      </c>
      <c r="Y106" s="185">
        <f t="shared" si="38"/>
        <v>12000</v>
      </c>
      <c r="Z106" s="185">
        <f t="shared" si="38"/>
        <v>12000</v>
      </c>
      <c r="AA106" s="185">
        <f t="shared" si="38"/>
        <v>12000</v>
      </c>
      <c r="AB106" s="185">
        <f t="shared" si="38"/>
        <v>12000</v>
      </c>
      <c r="AC106" s="185">
        <f t="shared" si="38"/>
        <v>12000</v>
      </c>
      <c r="AD106" s="185">
        <f t="shared" si="38"/>
        <v>12000</v>
      </c>
      <c r="AE106" s="185">
        <f t="shared" si="38"/>
        <v>12000</v>
      </c>
      <c r="AF106" s="185">
        <f t="shared" si="38"/>
        <v>12000</v>
      </c>
      <c r="AG106" s="185">
        <f t="shared" si="38"/>
        <v>12000</v>
      </c>
      <c r="AH106" s="185">
        <f t="shared" si="38"/>
        <v>12000</v>
      </c>
      <c r="AI106" s="185">
        <f t="shared" si="38"/>
        <v>12000</v>
      </c>
      <c r="AJ106" s="185">
        <f t="shared" si="38"/>
        <v>12000</v>
      </c>
      <c r="AK106" s="185">
        <f t="shared" si="38"/>
        <v>12000</v>
      </c>
      <c r="AL106" s="185">
        <f t="shared" si="38"/>
        <v>12000</v>
      </c>
      <c r="AM106" s="185">
        <f t="shared" si="38"/>
        <v>12000</v>
      </c>
      <c r="AN106" s="185">
        <f t="shared" si="38"/>
        <v>12000</v>
      </c>
      <c r="AO106" s="185">
        <f t="shared" si="38"/>
        <v>12000</v>
      </c>
      <c r="AP106" s="185">
        <f t="shared" si="38"/>
        <v>12000</v>
      </c>
      <c r="AQ106" s="185">
        <f t="shared" si="38"/>
        <v>12000</v>
      </c>
      <c r="AR106" s="185">
        <f t="shared" si="38"/>
        <v>12000</v>
      </c>
      <c r="AS106" s="185">
        <f t="shared" si="38"/>
        <v>12000</v>
      </c>
      <c r="AT106" s="185">
        <f t="shared" si="38"/>
        <v>12000</v>
      </c>
      <c r="AU106" s="185">
        <v>0</v>
      </c>
      <c r="AV106" s="185">
        <v>0</v>
      </c>
      <c r="AW106" s="185">
        <f t="shared" ref="AW106:BH106" si="39">AW79*AW105</f>
        <v>0</v>
      </c>
      <c r="AX106" s="185">
        <f t="shared" si="39"/>
        <v>0</v>
      </c>
      <c r="AY106" s="185">
        <f t="shared" si="39"/>
        <v>0</v>
      </c>
      <c r="AZ106" s="185">
        <f t="shared" si="39"/>
        <v>0</v>
      </c>
      <c r="BA106" s="185">
        <f t="shared" si="39"/>
        <v>0</v>
      </c>
      <c r="BB106" s="185">
        <f t="shared" si="39"/>
        <v>0</v>
      </c>
      <c r="BC106" s="185">
        <f t="shared" si="39"/>
        <v>0</v>
      </c>
      <c r="BD106" s="185">
        <f t="shared" si="39"/>
        <v>0</v>
      </c>
      <c r="BE106" s="185">
        <f t="shared" si="39"/>
        <v>0</v>
      </c>
      <c r="BF106" s="185">
        <f t="shared" si="39"/>
        <v>0</v>
      </c>
      <c r="BG106" s="185">
        <f t="shared" si="39"/>
        <v>0</v>
      </c>
      <c r="BH106" s="185">
        <f t="shared" si="39"/>
        <v>0</v>
      </c>
    </row>
    <row r="107" spans="2:63" s="4" customFormat="1" ht="15" x14ac:dyDescent="0.25">
      <c r="B107" s="475" t="s">
        <v>178</v>
      </c>
      <c r="C107" s="476"/>
      <c r="D107" s="476"/>
      <c r="E107" s="476"/>
      <c r="F107" s="476"/>
      <c r="G107" s="476"/>
      <c r="H107" s="476"/>
      <c r="I107" s="476"/>
      <c r="J107" s="476"/>
      <c r="K107" s="476"/>
      <c r="L107" s="476"/>
      <c r="M107" s="476"/>
      <c r="N107" s="476"/>
      <c r="O107" s="476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  <c r="AB107" s="476"/>
      <c r="AC107" s="476"/>
      <c r="AD107" s="476"/>
      <c r="AE107" s="476"/>
      <c r="AF107" s="476"/>
      <c r="AG107" s="476"/>
      <c r="AH107" s="476"/>
      <c r="AI107" s="476"/>
      <c r="AJ107" s="476"/>
      <c r="AK107" s="476"/>
      <c r="AL107" s="476"/>
      <c r="AM107" s="476"/>
      <c r="AN107" s="476"/>
      <c r="AO107" s="476"/>
      <c r="AP107" s="476"/>
      <c r="AQ107" s="476"/>
      <c r="AR107" s="476"/>
      <c r="AS107" s="476"/>
      <c r="AT107" s="476"/>
      <c r="AU107" s="476"/>
      <c r="AV107" s="476"/>
      <c r="AW107" s="476"/>
      <c r="AX107" s="476"/>
      <c r="AY107" s="476"/>
      <c r="AZ107" s="476"/>
      <c r="BA107" s="476"/>
      <c r="BB107" s="476"/>
      <c r="BC107" s="476"/>
      <c r="BD107" s="476"/>
      <c r="BE107" s="476"/>
      <c r="BF107" s="476"/>
      <c r="BG107" s="476"/>
      <c r="BH107" s="477"/>
    </row>
    <row r="108" spans="2:63" s="182" customFormat="1" ht="14.25" x14ac:dyDescent="0.2">
      <c r="B108" s="178">
        <v>2</v>
      </c>
      <c r="C108" s="179" t="s">
        <v>359</v>
      </c>
      <c r="D108" s="178"/>
      <c r="E108" s="181">
        <v>1</v>
      </c>
      <c r="F108" s="181">
        <v>1</v>
      </c>
      <c r="G108" s="181">
        <v>1</v>
      </c>
      <c r="H108" s="181">
        <v>1</v>
      </c>
      <c r="I108" s="181">
        <v>1</v>
      </c>
      <c r="J108" s="181">
        <v>1</v>
      </c>
      <c r="K108" s="181">
        <v>1</v>
      </c>
      <c r="L108" s="181">
        <v>1</v>
      </c>
      <c r="M108" s="181">
        <v>1</v>
      </c>
      <c r="N108" s="181">
        <v>1</v>
      </c>
      <c r="O108" s="181">
        <v>1</v>
      </c>
      <c r="P108" s="181">
        <v>1</v>
      </c>
      <c r="Q108" s="181">
        <v>1</v>
      </c>
      <c r="R108" s="181">
        <v>1</v>
      </c>
      <c r="S108" s="181">
        <v>1</v>
      </c>
      <c r="T108" s="181">
        <v>1</v>
      </c>
      <c r="U108" s="181">
        <v>1</v>
      </c>
      <c r="V108" s="181">
        <v>1</v>
      </c>
      <c r="W108" s="181">
        <v>1</v>
      </c>
      <c r="X108" s="181">
        <v>1</v>
      </c>
      <c r="Y108" s="181">
        <v>1</v>
      </c>
      <c r="Z108" s="181">
        <v>1</v>
      </c>
      <c r="AA108" s="181">
        <v>1</v>
      </c>
      <c r="AB108" s="181">
        <v>1</v>
      </c>
      <c r="AC108" s="181">
        <v>1</v>
      </c>
      <c r="AD108" s="181">
        <v>1</v>
      </c>
      <c r="AE108" s="181">
        <v>1</v>
      </c>
      <c r="AF108" s="181">
        <v>1</v>
      </c>
      <c r="AG108" s="181">
        <v>1</v>
      </c>
      <c r="AH108" s="181">
        <v>1</v>
      </c>
      <c r="AI108" s="181">
        <v>1</v>
      </c>
      <c r="AJ108" s="181">
        <v>1</v>
      </c>
      <c r="AK108" s="181">
        <v>1</v>
      </c>
      <c r="AL108" s="181">
        <v>1</v>
      </c>
      <c r="AM108" s="181">
        <v>1</v>
      </c>
      <c r="AN108" s="181">
        <v>1</v>
      </c>
      <c r="AO108" s="181">
        <v>1</v>
      </c>
      <c r="AP108" s="181">
        <v>1</v>
      </c>
      <c r="AQ108" s="181">
        <v>1</v>
      </c>
      <c r="AR108" s="181">
        <v>1</v>
      </c>
      <c r="AS108" s="181">
        <v>1</v>
      </c>
      <c r="AT108" s="181">
        <v>1</v>
      </c>
      <c r="AU108" s="181">
        <v>1</v>
      </c>
      <c r="AV108" s="181">
        <v>1</v>
      </c>
      <c r="AW108" s="181">
        <v>1</v>
      </c>
      <c r="AX108" s="181">
        <v>1</v>
      </c>
      <c r="AY108" s="181">
        <v>1</v>
      </c>
      <c r="AZ108" s="181">
        <v>1</v>
      </c>
      <c r="BA108" s="181">
        <v>1</v>
      </c>
      <c r="BB108" s="181">
        <v>1</v>
      </c>
      <c r="BC108" s="181">
        <v>1</v>
      </c>
      <c r="BD108" s="181">
        <v>1</v>
      </c>
      <c r="BE108" s="181">
        <v>1</v>
      </c>
      <c r="BF108" s="181">
        <v>1</v>
      </c>
      <c r="BG108" s="181">
        <v>1</v>
      </c>
      <c r="BH108" s="181">
        <v>1</v>
      </c>
    </row>
    <row r="109" spans="2:63" s="4" customFormat="1" ht="14.25" x14ac:dyDescent="0.2">
      <c r="B109" s="178">
        <v>3</v>
      </c>
      <c r="C109" s="183" t="s">
        <v>358</v>
      </c>
      <c r="D109" s="184">
        <f>SUM(E109:BH109)</f>
        <v>567600000</v>
      </c>
      <c r="E109" s="185">
        <f t="shared" ref="E109:AJ109" si="40">E79*E108</f>
        <v>0</v>
      </c>
      <c r="F109" s="185">
        <f t="shared" si="40"/>
        <v>0</v>
      </c>
      <c r="G109" s="185">
        <f t="shared" si="40"/>
        <v>6000000</v>
      </c>
      <c r="H109" s="185">
        <f t="shared" si="40"/>
        <v>14400000</v>
      </c>
      <c r="I109" s="185">
        <f t="shared" si="40"/>
        <v>14400000</v>
      </c>
      <c r="J109" s="185">
        <f t="shared" si="40"/>
        <v>14400000</v>
      </c>
      <c r="K109" s="185">
        <f t="shared" si="40"/>
        <v>14400000</v>
      </c>
      <c r="L109" s="185">
        <f t="shared" si="40"/>
        <v>14400000</v>
      </c>
      <c r="M109" s="185">
        <f t="shared" si="40"/>
        <v>14400000</v>
      </c>
      <c r="N109" s="185">
        <f t="shared" si="40"/>
        <v>14400000</v>
      </c>
      <c r="O109" s="185">
        <f t="shared" si="40"/>
        <v>14400000</v>
      </c>
      <c r="P109" s="185">
        <f t="shared" si="40"/>
        <v>14400000</v>
      </c>
      <c r="Q109" s="185">
        <f t="shared" si="40"/>
        <v>14400000</v>
      </c>
      <c r="R109" s="185">
        <f t="shared" si="40"/>
        <v>14400000</v>
      </c>
      <c r="S109" s="185">
        <f t="shared" si="40"/>
        <v>14400000</v>
      </c>
      <c r="T109" s="185">
        <f t="shared" si="40"/>
        <v>14400000</v>
      </c>
      <c r="U109" s="185">
        <f t="shared" si="40"/>
        <v>14400000</v>
      </c>
      <c r="V109" s="185">
        <f t="shared" si="40"/>
        <v>14400000</v>
      </c>
      <c r="W109" s="185">
        <f t="shared" si="40"/>
        <v>14400000</v>
      </c>
      <c r="X109" s="185">
        <f t="shared" si="40"/>
        <v>14400000</v>
      </c>
      <c r="Y109" s="185">
        <f t="shared" si="40"/>
        <v>14400000</v>
      </c>
      <c r="Z109" s="185">
        <f t="shared" si="40"/>
        <v>14400000</v>
      </c>
      <c r="AA109" s="185">
        <f t="shared" si="40"/>
        <v>14400000</v>
      </c>
      <c r="AB109" s="185">
        <f t="shared" si="40"/>
        <v>14400000</v>
      </c>
      <c r="AC109" s="185">
        <f t="shared" si="40"/>
        <v>14400000</v>
      </c>
      <c r="AD109" s="185">
        <f t="shared" si="40"/>
        <v>14400000</v>
      </c>
      <c r="AE109" s="185">
        <f t="shared" si="40"/>
        <v>14400000</v>
      </c>
      <c r="AF109" s="185">
        <f t="shared" si="40"/>
        <v>14400000</v>
      </c>
      <c r="AG109" s="185">
        <f t="shared" si="40"/>
        <v>14400000</v>
      </c>
      <c r="AH109" s="185">
        <f t="shared" si="40"/>
        <v>14400000</v>
      </c>
      <c r="AI109" s="185">
        <f t="shared" si="40"/>
        <v>14400000</v>
      </c>
      <c r="AJ109" s="185">
        <f t="shared" si="40"/>
        <v>14400000</v>
      </c>
      <c r="AK109" s="185">
        <f t="shared" ref="AK109:BH109" si="41">AK79*AK108</f>
        <v>14400000</v>
      </c>
      <c r="AL109" s="185">
        <f t="shared" si="41"/>
        <v>14400000</v>
      </c>
      <c r="AM109" s="185">
        <f t="shared" si="41"/>
        <v>14400000</v>
      </c>
      <c r="AN109" s="185">
        <f t="shared" si="41"/>
        <v>14400000</v>
      </c>
      <c r="AO109" s="185">
        <f t="shared" si="41"/>
        <v>14400000</v>
      </c>
      <c r="AP109" s="185">
        <f t="shared" si="41"/>
        <v>14400000</v>
      </c>
      <c r="AQ109" s="185">
        <f t="shared" si="41"/>
        <v>14400000</v>
      </c>
      <c r="AR109" s="185">
        <f t="shared" si="41"/>
        <v>14400000</v>
      </c>
      <c r="AS109" s="185">
        <f t="shared" si="41"/>
        <v>14400000</v>
      </c>
      <c r="AT109" s="185">
        <f t="shared" si="41"/>
        <v>14400000</v>
      </c>
      <c r="AU109" s="185">
        <f t="shared" si="41"/>
        <v>0</v>
      </c>
      <c r="AV109" s="185">
        <f t="shared" si="41"/>
        <v>0</v>
      </c>
      <c r="AW109" s="185">
        <f t="shared" si="41"/>
        <v>0</v>
      </c>
      <c r="AX109" s="185">
        <f t="shared" si="41"/>
        <v>0</v>
      </c>
      <c r="AY109" s="185">
        <f t="shared" si="41"/>
        <v>0</v>
      </c>
      <c r="AZ109" s="185">
        <f t="shared" si="41"/>
        <v>0</v>
      </c>
      <c r="BA109" s="185">
        <f t="shared" si="41"/>
        <v>0</v>
      </c>
      <c r="BB109" s="185">
        <f t="shared" si="41"/>
        <v>0</v>
      </c>
      <c r="BC109" s="185">
        <f t="shared" si="41"/>
        <v>0</v>
      </c>
      <c r="BD109" s="185">
        <f t="shared" si="41"/>
        <v>0</v>
      </c>
      <c r="BE109" s="185">
        <f t="shared" si="41"/>
        <v>0</v>
      </c>
      <c r="BF109" s="185">
        <f t="shared" si="41"/>
        <v>0</v>
      </c>
      <c r="BG109" s="185">
        <f t="shared" si="41"/>
        <v>0</v>
      </c>
      <c r="BH109" s="185">
        <f t="shared" si="41"/>
        <v>0</v>
      </c>
    </row>
    <row r="110" spans="2:63" s="4" customFormat="1" ht="14.25" x14ac:dyDescent="0.2"/>
  </sheetData>
  <mergeCells count="49">
    <mergeCell ref="E88:O88"/>
    <mergeCell ref="B91:O91"/>
    <mergeCell ref="BA101:BD101"/>
    <mergeCell ref="C88:C90"/>
    <mergeCell ref="D88:D90"/>
    <mergeCell ref="B94:O94"/>
    <mergeCell ref="AK101:AN101"/>
    <mergeCell ref="AG101:AJ101"/>
    <mergeCell ref="B88:B90"/>
    <mergeCell ref="AC101:AF101"/>
    <mergeCell ref="AO64:AR64"/>
    <mergeCell ref="AS64:AV64"/>
    <mergeCell ref="M64:P64"/>
    <mergeCell ref="Q64:T64"/>
    <mergeCell ref="U64:X64"/>
    <mergeCell ref="Y64:AB64"/>
    <mergeCell ref="AC64:AF64"/>
    <mergeCell ref="B107:BH107"/>
    <mergeCell ref="B100:B103"/>
    <mergeCell ref="C100:C103"/>
    <mergeCell ref="D100:D103"/>
    <mergeCell ref="BE101:BH101"/>
    <mergeCell ref="E100:BH100"/>
    <mergeCell ref="E101:H101"/>
    <mergeCell ref="I101:L101"/>
    <mergeCell ref="M101:P101"/>
    <mergeCell ref="Q101:T101"/>
    <mergeCell ref="U101:X101"/>
    <mergeCell ref="Y101:AB101"/>
    <mergeCell ref="B104:BH104"/>
    <mergeCell ref="AO101:AR101"/>
    <mergeCell ref="AS101:AV101"/>
    <mergeCell ref="AW101:AZ101"/>
    <mergeCell ref="C18:E18"/>
    <mergeCell ref="B39:B41"/>
    <mergeCell ref="C39:C41"/>
    <mergeCell ref="E39:R39"/>
    <mergeCell ref="B63:B66"/>
    <mergeCell ref="C63:C66"/>
    <mergeCell ref="E63:BH63"/>
    <mergeCell ref="E64:H64"/>
    <mergeCell ref="I64:L64"/>
    <mergeCell ref="D63:D66"/>
    <mergeCell ref="D39:D41"/>
    <mergeCell ref="AK64:AN64"/>
    <mergeCell ref="AG64:AJ64"/>
    <mergeCell ref="AW64:AZ64"/>
    <mergeCell ref="BE64:BH64"/>
    <mergeCell ref="BA64:BD64"/>
  </mergeCells>
  <pageMargins left="0.25" right="0.25" top="0.75" bottom="0.75" header="0.3" footer="0.3"/>
  <pageSetup paperSize="8" scale="1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4:BH166"/>
  <sheetViews>
    <sheetView topLeftCell="A99" zoomScale="70" zoomScaleNormal="70" workbookViewId="0">
      <selection activeCell="C109" sqref="C109"/>
    </sheetView>
  </sheetViews>
  <sheetFormatPr defaultColWidth="9.140625" defaultRowHeight="12.75" x14ac:dyDescent="0.2"/>
  <cols>
    <col min="1" max="2" width="7.42578125" style="1" customWidth="1"/>
    <col min="3" max="3" width="51.5703125" style="1" customWidth="1"/>
    <col min="4" max="4" width="21.140625" style="1" customWidth="1"/>
    <col min="5" max="5" width="24.28515625" style="1" customWidth="1"/>
    <col min="6" max="6" width="16.28515625" style="1" customWidth="1"/>
    <col min="7" max="7" width="17.7109375" style="1" customWidth="1"/>
    <col min="8" max="8" width="22.7109375" style="1" customWidth="1"/>
    <col min="9" max="12" width="16.5703125" style="1" customWidth="1"/>
    <col min="13" max="48" width="15.140625" style="1" customWidth="1"/>
    <col min="49" max="60" width="15.140625" style="1" hidden="1" customWidth="1"/>
    <col min="61" max="16384" width="9.140625" style="1"/>
  </cols>
  <sheetData>
    <row r="4" spans="2:9" ht="20.25" x14ac:dyDescent="0.3">
      <c r="B4" s="2" t="s">
        <v>511</v>
      </c>
    </row>
    <row r="6" spans="2:9" s="92" customFormat="1" ht="15.75" x14ac:dyDescent="0.25">
      <c r="B6" s="91" t="s">
        <v>44</v>
      </c>
    </row>
    <row r="7" spans="2:9" s="92" customFormat="1" x14ac:dyDescent="0.2"/>
    <row r="8" spans="2:9" s="92" customFormat="1" ht="35.25" customHeight="1" x14ac:dyDescent="0.2">
      <c r="B8" s="130" t="s">
        <v>11</v>
      </c>
      <c r="C8" s="130" t="s">
        <v>85</v>
      </c>
      <c r="D8" s="130" t="s">
        <v>98</v>
      </c>
      <c r="E8" s="130" t="s">
        <v>86</v>
      </c>
    </row>
    <row r="9" spans="2:9" s="92" customFormat="1" ht="14.25" x14ac:dyDescent="0.2">
      <c r="B9" s="8" t="s">
        <v>87</v>
      </c>
      <c r="C9" s="52"/>
      <c r="D9" s="10"/>
      <c r="E9" s="102"/>
      <c r="F9" s="6"/>
      <c r="G9" s="6"/>
      <c r="H9" s="6"/>
      <c r="I9" s="6"/>
    </row>
    <row r="10" spans="2:9" s="92" customFormat="1" ht="14.25" x14ac:dyDescent="0.2">
      <c r="B10" s="8" t="s">
        <v>88</v>
      </c>
      <c r="C10" s="52" t="s">
        <v>117</v>
      </c>
      <c r="D10" s="10" t="s">
        <v>118</v>
      </c>
      <c r="E10" s="103">
        <v>0.13</v>
      </c>
      <c r="F10" s="6"/>
      <c r="G10" s="6"/>
      <c r="H10" s="6"/>
      <c r="I10" s="6"/>
    </row>
    <row r="11" spans="2:9" s="92" customFormat="1" ht="14.25" x14ac:dyDescent="0.2">
      <c r="B11" s="8" t="s">
        <v>89</v>
      </c>
      <c r="C11" s="52" t="s">
        <v>119</v>
      </c>
      <c r="D11" s="10" t="s">
        <v>118</v>
      </c>
      <c r="E11" s="103">
        <v>0.30199999999999999</v>
      </c>
      <c r="F11" s="101"/>
      <c r="G11" s="101"/>
      <c r="H11" s="6"/>
      <c r="I11" s="6"/>
    </row>
    <row r="12" spans="2:9" s="92" customFormat="1" ht="14.25" x14ac:dyDescent="0.2">
      <c r="B12" s="8" t="s">
        <v>90</v>
      </c>
      <c r="C12" s="52" t="s">
        <v>120</v>
      </c>
      <c r="D12" s="10" t="s">
        <v>118</v>
      </c>
      <c r="E12" s="103">
        <v>8.2000000000000003E-2</v>
      </c>
      <c r="F12" s="6"/>
      <c r="G12" s="6"/>
      <c r="H12" s="6"/>
      <c r="I12" s="6"/>
    </row>
    <row r="13" spans="2:9" s="92" customFormat="1" ht="28.5" x14ac:dyDescent="0.2">
      <c r="B13" s="8" t="s">
        <v>91</v>
      </c>
      <c r="C13" s="52" t="s">
        <v>121</v>
      </c>
      <c r="D13" s="10" t="s">
        <v>118</v>
      </c>
      <c r="E13" s="103">
        <v>0.05</v>
      </c>
      <c r="F13" s="6"/>
      <c r="G13" s="6"/>
      <c r="H13" s="6"/>
      <c r="I13" s="6"/>
    </row>
    <row r="14" spans="2:9" s="92" customFormat="1" hidden="1" x14ac:dyDescent="0.2">
      <c r="B14" s="104"/>
      <c r="C14" s="104"/>
      <c r="D14" s="104"/>
      <c r="E14" s="104"/>
    </row>
    <row r="15" spans="2:9" s="92" customFormat="1" ht="15.75" x14ac:dyDescent="0.25">
      <c r="B15" s="91" t="s">
        <v>137</v>
      </c>
    </row>
    <row r="16" spans="2:9" s="92" customFormat="1" x14ac:dyDescent="0.2"/>
    <row r="17" spans="2:17" s="92" customFormat="1" ht="22.5" customHeight="1" x14ac:dyDescent="0.2">
      <c r="B17" s="480" t="s">
        <v>11</v>
      </c>
      <c r="C17" s="480" t="s">
        <v>122</v>
      </c>
      <c r="D17" s="130">
        <f>'11_Ост_П_ППР'!F67</f>
        <v>2018</v>
      </c>
      <c r="E17" s="130">
        <f>'11_Ост_П_ППР'!G67</f>
        <v>2019</v>
      </c>
      <c r="F17" s="130">
        <f>'11_Ост_П_ППР'!H67</f>
        <v>2020</v>
      </c>
      <c r="G17" s="130">
        <f>'11_Ост_П_ППР'!I67</f>
        <v>2021</v>
      </c>
      <c r="H17" s="130">
        <f>'11_Ост_П_ППР'!J67</f>
        <v>2022</v>
      </c>
      <c r="I17" s="130">
        <f>'11_Ост_П_ППР'!K67</f>
        <v>2023</v>
      </c>
      <c r="J17" s="130">
        <f>'11_Ост_П_ППР'!L67</f>
        <v>2024</v>
      </c>
      <c r="K17" s="130">
        <f>'11_Ост_П_ППР'!M67</f>
        <v>2025</v>
      </c>
      <c r="L17" s="130">
        <f>'11_Ост_П_ППР'!N67</f>
        <v>2026</v>
      </c>
      <c r="M17" s="130">
        <f>'11_Ост_П_ППР'!O67</f>
        <v>2027</v>
      </c>
      <c r="N17" s="130">
        <f>'11_Ост_П_ППР'!P67</f>
        <v>2028</v>
      </c>
      <c r="O17" s="130" t="str">
        <f>'11_Ост_П_ППР'!Q67</f>
        <v>-</v>
      </c>
      <c r="P17" s="130" t="str">
        <f>'11_Ост_П_ППР'!R67</f>
        <v>-</v>
      </c>
      <c r="Q17" s="130" t="str">
        <f>'11_Ост_П_ППР'!S67</f>
        <v>-</v>
      </c>
    </row>
    <row r="18" spans="2:17" s="92" customFormat="1" ht="30" customHeight="1" x14ac:dyDescent="0.2">
      <c r="B18" s="480"/>
      <c r="C18" s="480"/>
      <c r="D18" s="130" t="s">
        <v>123</v>
      </c>
      <c r="E18" s="130" t="s">
        <v>123</v>
      </c>
      <c r="F18" s="130" t="s">
        <v>123</v>
      </c>
      <c r="G18" s="130" t="s">
        <v>123</v>
      </c>
      <c r="H18" s="130" t="s">
        <v>123</v>
      </c>
      <c r="I18" s="130" t="s">
        <v>123</v>
      </c>
      <c r="J18" s="130" t="s">
        <v>123</v>
      </c>
      <c r="K18" s="130" t="s">
        <v>123</v>
      </c>
      <c r="L18" s="130" t="s">
        <v>123</v>
      </c>
      <c r="M18" s="130" t="s">
        <v>123</v>
      </c>
      <c r="N18" s="130" t="s">
        <v>123</v>
      </c>
      <c r="O18" s="130" t="s">
        <v>123</v>
      </c>
      <c r="P18" s="130" t="s">
        <v>123</v>
      </c>
      <c r="Q18" s="130" t="s">
        <v>123</v>
      </c>
    </row>
    <row r="19" spans="2:17" s="92" customFormat="1" ht="14.25" x14ac:dyDescent="0.2">
      <c r="B19" s="8" t="s">
        <v>87</v>
      </c>
      <c r="C19" s="111" t="s">
        <v>369</v>
      </c>
      <c r="D19" s="109">
        <f t="shared" ref="D19:D27" si="0">H82</f>
        <v>1</v>
      </c>
      <c r="E19" s="109">
        <f t="shared" ref="E19:E27" si="1">L82</f>
        <v>1</v>
      </c>
      <c r="F19" s="109">
        <f t="shared" ref="F19:F27" si="2">P82</f>
        <v>1</v>
      </c>
      <c r="G19" s="109">
        <f t="shared" ref="G19:G27" si="3">T82</f>
        <v>1</v>
      </c>
      <c r="H19" s="109">
        <f t="shared" ref="H19:H27" si="4">X82</f>
        <v>1</v>
      </c>
      <c r="I19" s="109">
        <f t="shared" ref="I19:I27" si="5">AB82</f>
        <v>1</v>
      </c>
      <c r="J19" s="109">
        <f t="shared" ref="J19:J27" si="6">AF82</f>
        <v>1</v>
      </c>
      <c r="K19" s="109">
        <f t="shared" ref="K19:K27" si="7">AJ82</f>
        <v>1</v>
      </c>
      <c r="L19" s="109">
        <f t="shared" ref="L19:N19" si="8">AK82</f>
        <v>1</v>
      </c>
      <c r="M19" s="109">
        <f t="shared" si="8"/>
        <v>1</v>
      </c>
      <c r="N19" s="109">
        <f t="shared" si="8"/>
        <v>1</v>
      </c>
      <c r="O19" s="109">
        <v>0</v>
      </c>
      <c r="P19" s="109">
        <v>0</v>
      </c>
      <c r="Q19" s="109">
        <v>0</v>
      </c>
    </row>
    <row r="20" spans="2:17" s="92" customFormat="1" ht="14.25" x14ac:dyDescent="0.2">
      <c r="B20" s="8" t="s">
        <v>88</v>
      </c>
      <c r="C20" s="111" t="s">
        <v>370</v>
      </c>
      <c r="D20" s="109">
        <f t="shared" si="0"/>
        <v>1</v>
      </c>
      <c r="E20" s="109">
        <f t="shared" si="1"/>
        <v>1</v>
      </c>
      <c r="F20" s="109">
        <f t="shared" si="2"/>
        <v>1</v>
      </c>
      <c r="G20" s="109">
        <f t="shared" si="3"/>
        <v>1</v>
      </c>
      <c r="H20" s="109">
        <f t="shared" si="4"/>
        <v>1</v>
      </c>
      <c r="I20" s="109">
        <f t="shared" si="5"/>
        <v>1</v>
      </c>
      <c r="J20" s="109">
        <f t="shared" si="6"/>
        <v>1</v>
      </c>
      <c r="K20" s="109">
        <f t="shared" si="7"/>
        <v>1</v>
      </c>
      <c r="L20" s="109">
        <f t="shared" ref="L20:N27" si="9">AK83</f>
        <v>1</v>
      </c>
      <c r="M20" s="109">
        <f t="shared" si="9"/>
        <v>1</v>
      </c>
      <c r="N20" s="109">
        <f t="shared" si="9"/>
        <v>1</v>
      </c>
      <c r="O20" s="109">
        <v>0</v>
      </c>
      <c r="P20" s="109">
        <v>0</v>
      </c>
      <c r="Q20" s="109">
        <v>0</v>
      </c>
    </row>
    <row r="21" spans="2:17" s="92" customFormat="1" ht="14.25" x14ac:dyDescent="0.2">
      <c r="B21" s="8" t="s">
        <v>89</v>
      </c>
      <c r="C21" s="111" t="s">
        <v>371</v>
      </c>
      <c r="D21" s="109">
        <f t="shared" si="0"/>
        <v>1</v>
      </c>
      <c r="E21" s="109">
        <f t="shared" si="1"/>
        <v>1</v>
      </c>
      <c r="F21" s="109">
        <f t="shared" si="2"/>
        <v>1</v>
      </c>
      <c r="G21" s="109">
        <f t="shared" si="3"/>
        <v>1</v>
      </c>
      <c r="H21" s="109">
        <f t="shared" si="4"/>
        <v>1</v>
      </c>
      <c r="I21" s="109">
        <f t="shared" si="5"/>
        <v>1</v>
      </c>
      <c r="J21" s="109">
        <f t="shared" si="6"/>
        <v>1</v>
      </c>
      <c r="K21" s="109">
        <f t="shared" si="7"/>
        <v>1</v>
      </c>
      <c r="L21" s="109">
        <f t="shared" si="9"/>
        <v>1</v>
      </c>
      <c r="M21" s="109">
        <f t="shared" si="9"/>
        <v>1</v>
      </c>
      <c r="N21" s="109">
        <f t="shared" si="9"/>
        <v>1</v>
      </c>
      <c r="O21" s="109">
        <v>0</v>
      </c>
      <c r="P21" s="109">
        <v>0</v>
      </c>
      <c r="Q21" s="109">
        <v>0</v>
      </c>
    </row>
    <row r="22" spans="2:17" s="92" customFormat="1" ht="14.25" x14ac:dyDescent="0.2">
      <c r="B22" s="8" t="s">
        <v>90</v>
      </c>
      <c r="C22" s="111" t="s">
        <v>124</v>
      </c>
      <c r="D22" s="109">
        <f>G85</f>
        <v>1</v>
      </c>
      <c r="E22" s="109">
        <f t="shared" si="1"/>
        <v>0</v>
      </c>
      <c r="F22" s="109">
        <f t="shared" si="2"/>
        <v>0</v>
      </c>
      <c r="G22" s="109">
        <f t="shared" si="3"/>
        <v>0</v>
      </c>
      <c r="H22" s="109">
        <f t="shared" si="4"/>
        <v>0</v>
      </c>
      <c r="I22" s="109">
        <f t="shared" si="5"/>
        <v>0</v>
      </c>
      <c r="J22" s="109">
        <f t="shared" si="6"/>
        <v>0</v>
      </c>
      <c r="K22" s="109">
        <f t="shared" si="7"/>
        <v>0</v>
      </c>
      <c r="L22" s="109">
        <f t="shared" si="9"/>
        <v>0</v>
      </c>
      <c r="M22" s="109">
        <f t="shared" si="9"/>
        <v>0</v>
      </c>
      <c r="N22" s="109">
        <f t="shared" si="9"/>
        <v>0</v>
      </c>
      <c r="O22" s="109">
        <v>0</v>
      </c>
      <c r="P22" s="109">
        <v>0</v>
      </c>
      <c r="Q22" s="109">
        <v>0</v>
      </c>
    </row>
    <row r="23" spans="2:17" s="92" customFormat="1" ht="14.25" hidden="1" x14ac:dyDescent="0.2">
      <c r="B23" s="8"/>
      <c r="C23" s="111"/>
      <c r="D23" s="109">
        <f t="shared" si="0"/>
        <v>0</v>
      </c>
      <c r="E23" s="109">
        <f t="shared" si="1"/>
        <v>0</v>
      </c>
      <c r="F23" s="109">
        <f t="shared" si="2"/>
        <v>0</v>
      </c>
      <c r="G23" s="109">
        <f t="shared" si="3"/>
        <v>0</v>
      </c>
      <c r="H23" s="109">
        <f t="shared" si="4"/>
        <v>0</v>
      </c>
      <c r="I23" s="109">
        <f t="shared" si="5"/>
        <v>0</v>
      </c>
      <c r="J23" s="109">
        <f t="shared" si="6"/>
        <v>0</v>
      </c>
      <c r="K23" s="109">
        <f t="shared" si="7"/>
        <v>0</v>
      </c>
      <c r="L23" s="109">
        <f t="shared" si="9"/>
        <v>0</v>
      </c>
      <c r="M23" s="109">
        <f t="shared" si="9"/>
        <v>0</v>
      </c>
      <c r="N23" s="109">
        <f t="shared" si="9"/>
        <v>0</v>
      </c>
      <c r="O23" s="109">
        <v>0</v>
      </c>
      <c r="P23" s="109">
        <v>0</v>
      </c>
      <c r="Q23" s="109">
        <v>0</v>
      </c>
    </row>
    <row r="24" spans="2:17" s="92" customFormat="1" ht="14.25" x14ac:dyDescent="0.2">
      <c r="B24" s="8" t="s">
        <v>91</v>
      </c>
      <c r="C24" s="111" t="s">
        <v>125</v>
      </c>
      <c r="D24" s="109">
        <f t="shared" si="0"/>
        <v>1</v>
      </c>
      <c r="E24" s="109">
        <f t="shared" si="1"/>
        <v>1</v>
      </c>
      <c r="F24" s="109">
        <f t="shared" si="2"/>
        <v>1</v>
      </c>
      <c r="G24" s="109">
        <f t="shared" si="3"/>
        <v>1</v>
      </c>
      <c r="H24" s="109">
        <f t="shared" si="4"/>
        <v>1</v>
      </c>
      <c r="I24" s="109">
        <f t="shared" si="5"/>
        <v>1</v>
      </c>
      <c r="J24" s="109">
        <f t="shared" si="6"/>
        <v>1</v>
      </c>
      <c r="K24" s="109">
        <f t="shared" si="7"/>
        <v>1</v>
      </c>
      <c r="L24" s="109">
        <f t="shared" si="9"/>
        <v>1</v>
      </c>
      <c r="M24" s="109">
        <f t="shared" si="9"/>
        <v>1</v>
      </c>
      <c r="N24" s="109">
        <f t="shared" si="9"/>
        <v>1</v>
      </c>
      <c r="O24" s="109">
        <v>0</v>
      </c>
      <c r="P24" s="109">
        <v>0</v>
      </c>
      <c r="Q24" s="109">
        <v>0</v>
      </c>
    </row>
    <row r="25" spans="2:17" s="92" customFormat="1" ht="14.25" x14ac:dyDescent="0.2">
      <c r="B25" s="8" t="s">
        <v>92</v>
      </c>
      <c r="C25" s="111" t="s">
        <v>126</v>
      </c>
      <c r="D25" s="109">
        <f t="shared" si="0"/>
        <v>1</v>
      </c>
      <c r="E25" s="109">
        <f t="shared" si="1"/>
        <v>1</v>
      </c>
      <c r="F25" s="109">
        <f t="shared" si="2"/>
        <v>1</v>
      </c>
      <c r="G25" s="109">
        <f t="shared" si="3"/>
        <v>1</v>
      </c>
      <c r="H25" s="109">
        <f t="shared" si="4"/>
        <v>1</v>
      </c>
      <c r="I25" s="109">
        <f t="shared" si="5"/>
        <v>1</v>
      </c>
      <c r="J25" s="109">
        <f t="shared" si="6"/>
        <v>1</v>
      </c>
      <c r="K25" s="109">
        <f t="shared" si="7"/>
        <v>1</v>
      </c>
      <c r="L25" s="109">
        <f t="shared" si="9"/>
        <v>1</v>
      </c>
      <c r="M25" s="109">
        <f t="shared" si="9"/>
        <v>1</v>
      </c>
      <c r="N25" s="109">
        <f t="shared" si="9"/>
        <v>1</v>
      </c>
      <c r="O25" s="109">
        <v>0</v>
      </c>
      <c r="P25" s="109">
        <v>0</v>
      </c>
      <c r="Q25" s="109">
        <v>0</v>
      </c>
    </row>
    <row r="26" spans="2:17" s="92" customFormat="1" ht="14.25" hidden="1" x14ac:dyDescent="0.2">
      <c r="B26" s="8"/>
      <c r="C26" s="111"/>
      <c r="D26" s="109">
        <f t="shared" si="0"/>
        <v>0</v>
      </c>
      <c r="E26" s="109">
        <f t="shared" si="1"/>
        <v>0</v>
      </c>
      <c r="F26" s="109">
        <f t="shared" si="2"/>
        <v>0</v>
      </c>
      <c r="G26" s="109">
        <f t="shared" si="3"/>
        <v>0</v>
      </c>
      <c r="H26" s="109">
        <f t="shared" si="4"/>
        <v>0</v>
      </c>
      <c r="I26" s="109">
        <f t="shared" si="5"/>
        <v>0</v>
      </c>
      <c r="J26" s="109">
        <f t="shared" si="6"/>
        <v>0</v>
      </c>
      <c r="K26" s="109">
        <f t="shared" si="7"/>
        <v>0</v>
      </c>
      <c r="L26" s="109">
        <f t="shared" si="9"/>
        <v>0</v>
      </c>
      <c r="M26" s="109">
        <f t="shared" si="9"/>
        <v>0</v>
      </c>
      <c r="N26" s="109">
        <f t="shared" si="9"/>
        <v>0</v>
      </c>
      <c r="O26" s="109">
        <v>0</v>
      </c>
      <c r="P26" s="109">
        <v>0</v>
      </c>
      <c r="Q26" s="109">
        <v>0</v>
      </c>
    </row>
    <row r="27" spans="2:17" s="92" customFormat="1" ht="14.25" x14ac:dyDescent="0.2">
      <c r="B27" s="8" t="s">
        <v>102</v>
      </c>
      <c r="C27" s="111" t="s">
        <v>127</v>
      </c>
      <c r="D27" s="109">
        <f t="shared" si="0"/>
        <v>1</v>
      </c>
      <c r="E27" s="109">
        <f t="shared" si="1"/>
        <v>1</v>
      </c>
      <c r="F27" s="109">
        <f t="shared" si="2"/>
        <v>1</v>
      </c>
      <c r="G27" s="109">
        <f t="shared" si="3"/>
        <v>1</v>
      </c>
      <c r="H27" s="109">
        <f t="shared" si="4"/>
        <v>1</v>
      </c>
      <c r="I27" s="109">
        <f t="shared" si="5"/>
        <v>1</v>
      </c>
      <c r="J27" s="109">
        <f t="shared" si="6"/>
        <v>1</v>
      </c>
      <c r="K27" s="109">
        <f t="shared" si="7"/>
        <v>1</v>
      </c>
      <c r="L27" s="109">
        <f t="shared" si="9"/>
        <v>1</v>
      </c>
      <c r="M27" s="109">
        <f t="shared" si="9"/>
        <v>1</v>
      </c>
      <c r="N27" s="109">
        <f t="shared" si="9"/>
        <v>1</v>
      </c>
      <c r="O27" s="109">
        <v>0</v>
      </c>
      <c r="P27" s="109">
        <v>0</v>
      </c>
      <c r="Q27" s="109">
        <v>0</v>
      </c>
    </row>
    <row r="28" spans="2:17" s="92" customFormat="1" ht="14.25" x14ac:dyDescent="0.2">
      <c r="B28" s="8"/>
      <c r="C28" s="111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2:17" s="92" customFormat="1" ht="14.25" hidden="1" x14ac:dyDescent="0.2">
      <c r="B29" s="8"/>
      <c r="C29" s="52"/>
      <c r="D29" s="109">
        <f t="shared" ref="D29:D33" si="10">H92</f>
        <v>0</v>
      </c>
      <c r="E29" s="109">
        <f>L92</f>
        <v>0</v>
      </c>
      <c r="F29" s="109">
        <f>P92</f>
        <v>0</v>
      </c>
      <c r="G29" s="109">
        <f>T92</f>
        <v>0</v>
      </c>
      <c r="H29" s="109">
        <f>X92</f>
        <v>0</v>
      </c>
      <c r="I29" s="109">
        <f>AB92</f>
        <v>0</v>
      </c>
      <c r="J29" s="109">
        <f>AF92</f>
        <v>0</v>
      </c>
      <c r="K29" s="109">
        <f>AJ92</f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</row>
    <row r="30" spans="2:17" s="92" customFormat="1" ht="14.25" hidden="1" x14ac:dyDescent="0.2">
      <c r="B30" s="8"/>
      <c r="C30" s="52"/>
      <c r="D30" s="109">
        <f t="shared" si="10"/>
        <v>0</v>
      </c>
      <c r="E30" s="109">
        <f>L93</f>
        <v>0</v>
      </c>
      <c r="F30" s="109">
        <f>P93</f>
        <v>0</v>
      </c>
      <c r="G30" s="109">
        <f>T93</f>
        <v>0</v>
      </c>
      <c r="H30" s="109">
        <f>X93</f>
        <v>0</v>
      </c>
      <c r="I30" s="109">
        <f>AB93</f>
        <v>0</v>
      </c>
      <c r="J30" s="109">
        <f>AF93</f>
        <v>0</v>
      </c>
      <c r="K30" s="109">
        <f>AJ93</f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</row>
    <row r="31" spans="2:17" s="92" customFormat="1" ht="14.25" hidden="1" x14ac:dyDescent="0.2">
      <c r="B31" s="8"/>
      <c r="C31" s="52"/>
      <c r="D31" s="109">
        <f t="shared" si="10"/>
        <v>0</v>
      </c>
      <c r="E31" s="109">
        <f>L94</f>
        <v>0</v>
      </c>
      <c r="F31" s="109">
        <f>P94</f>
        <v>0</v>
      </c>
      <c r="G31" s="109">
        <f>T94</f>
        <v>0</v>
      </c>
      <c r="H31" s="109">
        <f>X94</f>
        <v>0</v>
      </c>
      <c r="I31" s="109">
        <f>AB94</f>
        <v>0</v>
      </c>
      <c r="J31" s="109">
        <f>AF94</f>
        <v>0</v>
      </c>
      <c r="K31" s="109">
        <f>AJ94</f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</row>
    <row r="32" spans="2:17" s="92" customFormat="1" ht="14.25" hidden="1" x14ac:dyDescent="0.2">
      <c r="B32" s="8"/>
      <c r="C32" s="52"/>
      <c r="D32" s="109">
        <f t="shared" si="10"/>
        <v>0</v>
      </c>
      <c r="E32" s="109">
        <f>L95</f>
        <v>0</v>
      </c>
      <c r="F32" s="109">
        <f>P95</f>
        <v>0</v>
      </c>
      <c r="G32" s="109">
        <f>T95</f>
        <v>0</v>
      </c>
      <c r="H32" s="109">
        <f>X95</f>
        <v>0</v>
      </c>
      <c r="I32" s="109">
        <f>AB95</f>
        <v>0</v>
      </c>
      <c r="J32" s="109">
        <f>AF95</f>
        <v>0</v>
      </c>
      <c r="K32" s="109">
        <f>AJ95</f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</row>
    <row r="33" spans="2:17" s="92" customFormat="1" ht="14.25" hidden="1" x14ac:dyDescent="0.2">
      <c r="B33" s="8"/>
      <c r="C33" s="52"/>
      <c r="D33" s="109">
        <f t="shared" si="10"/>
        <v>0</v>
      </c>
      <c r="E33" s="109">
        <f>L96</f>
        <v>0</v>
      </c>
      <c r="F33" s="109">
        <f>P96</f>
        <v>0</v>
      </c>
      <c r="G33" s="109">
        <f>T96</f>
        <v>0</v>
      </c>
      <c r="H33" s="109">
        <f>X96</f>
        <v>0</v>
      </c>
      <c r="I33" s="109">
        <f>AB96</f>
        <v>0</v>
      </c>
      <c r="J33" s="109">
        <f>AF96</f>
        <v>0</v>
      </c>
      <c r="K33" s="109">
        <f>AJ96</f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</row>
    <row r="34" spans="2:17" s="92" customFormat="1" x14ac:dyDescent="0.2"/>
    <row r="35" spans="2:17" s="92" customFormat="1" ht="15.75" x14ac:dyDescent="0.25">
      <c r="B35" s="91" t="s">
        <v>128</v>
      </c>
    </row>
    <row r="36" spans="2:17" s="92" customFormat="1" x14ac:dyDescent="0.2"/>
    <row r="37" spans="2:17" s="92" customFormat="1" ht="32.25" customHeight="1" x14ac:dyDescent="0.2">
      <c r="B37" s="480" t="s">
        <v>11</v>
      </c>
      <c r="C37" s="480" t="s">
        <v>122</v>
      </c>
      <c r="D37" s="130" t="s">
        <v>129</v>
      </c>
      <c r="E37" s="130" t="s">
        <v>117</v>
      </c>
      <c r="F37" s="130" t="s">
        <v>119</v>
      </c>
      <c r="G37" s="130" t="s">
        <v>130</v>
      </c>
      <c r="H37" s="130" t="s">
        <v>131</v>
      </c>
      <c r="I37" s="130" t="s">
        <v>132</v>
      </c>
    </row>
    <row r="38" spans="2:17" s="92" customFormat="1" ht="21.75" customHeight="1" x14ac:dyDescent="0.2">
      <c r="B38" s="480"/>
      <c r="C38" s="480"/>
      <c r="D38" s="130" t="s">
        <v>133</v>
      </c>
      <c r="E38" s="130" t="s">
        <v>133</v>
      </c>
      <c r="F38" s="130" t="s">
        <v>133</v>
      </c>
      <c r="G38" s="130" t="s">
        <v>133</v>
      </c>
      <c r="H38" s="130" t="s">
        <v>133</v>
      </c>
      <c r="I38" s="130" t="s">
        <v>133</v>
      </c>
    </row>
    <row r="39" spans="2:17" s="92" customFormat="1" ht="15" x14ac:dyDescent="0.2">
      <c r="B39" s="110" t="s">
        <v>87</v>
      </c>
      <c r="C39" s="111" t="s">
        <v>369</v>
      </c>
      <c r="D39" s="112">
        <v>40000</v>
      </c>
      <c r="E39" s="113">
        <f t="shared" ref="E39:E47" si="11">ROUND(D39/(1-$E$10)*$E$10,2)</f>
        <v>5977.01</v>
      </c>
      <c r="F39" s="113">
        <f t="shared" ref="F39:F47" si="12">(D39+E39)*$E$11</f>
        <v>13885.05702</v>
      </c>
      <c r="G39" s="113">
        <f>SUM(D39:F39)*$E$12</f>
        <v>4908.6894956400001</v>
      </c>
      <c r="H39" s="113">
        <f>SUM(D39:G39)*$E$13</f>
        <v>3238.5378257820003</v>
      </c>
      <c r="I39" s="114">
        <f t="shared" ref="I39:I47" si="13">SUM(D39:H39)</f>
        <v>68009.294341422006</v>
      </c>
    </row>
    <row r="40" spans="2:17" s="92" customFormat="1" ht="15" x14ac:dyDescent="0.2">
      <c r="B40" s="110" t="s">
        <v>88</v>
      </c>
      <c r="C40" s="111" t="s">
        <v>370</v>
      </c>
      <c r="D40" s="112">
        <v>35000</v>
      </c>
      <c r="E40" s="113">
        <f t="shared" si="11"/>
        <v>5229.8900000000003</v>
      </c>
      <c r="F40" s="113">
        <f t="shared" si="12"/>
        <v>12149.42678</v>
      </c>
      <c r="G40" s="113">
        <f t="shared" ref="G40:G47" si="14">SUM(D40:F40)*$E$12</f>
        <v>4295.1039759599998</v>
      </c>
      <c r="H40" s="113">
        <f t="shared" ref="H40:H47" si="15">SUM(D40:G40)*$E$13</f>
        <v>2833.7210377980005</v>
      </c>
      <c r="I40" s="114">
        <f t="shared" si="13"/>
        <v>59508.141793758004</v>
      </c>
    </row>
    <row r="41" spans="2:17" s="92" customFormat="1" ht="15" x14ac:dyDescent="0.2">
      <c r="B41" s="110" t="s">
        <v>89</v>
      </c>
      <c r="C41" s="111" t="s">
        <v>371</v>
      </c>
      <c r="D41" s="112">
        <v>30000</v>
      </c>
      <c r="E41" s="113">
        <f t="shared" si="11"/>
        <v>4482.76</v>
      </c>
      <c r="F41" s="113">
        <f t="shared" si="12"/>
        <v>10413.793520000001</v>
      </c>
      <c r="G41" s="113">
        <f t="shared" si="14"/>
        <v>3681.5173886400003</v>
      </c>
      <c r="H41" s="113">
        <f t="shared" si="15"/>
        <v>2428.9035454320001</v>
      </c>
      <c r="I41" s="114">
        <f t="shared" si="13"/>
        <v>51006.974454071998</v>
      </c>
    </row>
    <row r="42" spans="2:17" s="92" customFormat="1" ht="15" x14ac:dyDescent="0.2">
      <c r="B42" s="110" t="s">
        <v>90</v>
      </c>
      <c r="C42" s="111" t="s">
        <v>124</v>
      </c>
      <c r="D42" s="112">
        <v>50000</v>
      </c>
      <c r="E42" s="113">
        <f t="shared" si="11"/>
        <v>7471.26</v>
      </c>
      <c r="F42" s="113">
        <f t="shared" si="12"/>
        <v>17356.320520000001</v>
      </c>
      <c r="G42" s="113">
        <f t="shared" si="14"/>
        <v>6135.8616026400005</v>
      </c>
      <c r="H42" s="113">
        <f t="shared" si="15"/>
        <v>4048.1721061320004</v>
      </c>
      <c r="I42" s="114">
        <f t="shared" si="13"/>
        <v>85011.614228771999</v>
      </c>
    </row>
    <row r="43" spans="2:17" s="92" customFormat="1" ht="15" hidden="1" x14ac:dyDescent="0.2">
      <c r="B43" s="110"/>
      <c r="C43" s="111"/>
      <c r="D43" s="112">
        <v>0</v>
      </c>
      <c r="E43" s="113">
        <f t="shared" si="11"/>
        <v>0</v>
      </c>
      <c r="F43" s="113">
        <f t="shared" si="12"/>
        <v>0</v>
      </c>
      <c r="G43" s="113">
        <f t="shared" si="14"/>
        <v>0</v>
      </c>
      <c r="H43" s="113">
        <f t="shared" si="15"/>
        <v>0</v>
      </c>
      <c r="I43" s="114">
        <f t="shared" si="13"/>
        <v>0</v>
      </c>
    </row>
    <row r="44" spans="2:17" s="92" customFormat="1" ht="15" x14ac:dyDescent="0.2">
      <c r="B44" s="110" t="s">
        <v>91</v>
      </c>
      <c r="C44" s="111" t="s">
        <v>125</v>
      </c>
      <c r="D44" s="112">
        <v>30000</v>
      </c>
      <c r="E44" s="113">
        <f t="shared" si="11"/>
        <v>4482.76</v>
      </c>
      <c r="F44" s="113">
        <f t="shared" si="12"/>
        <v>10413.793520000001</v>
      </c>
      <c r="G44" s="113">
        <f t="shared" si="14"/>
        <v>3681.5173886400003</v>
      </c>
      <c r="H44" s="113">
        <f t="shared" si="15"/>
        <v>2428.9035454320001</v>
      </c>
      <c r="I44" s="114">
        <f t="shared" si="13"/>
        <v>51006.974454071998</v>
      </c>
    </row>
    <row r="45" spans="2:17" s="92" customFormat="1" ht="15" x14ac:dyDescent="0.2">
      <c r="B45" s="110" t="s">
        <v>92</v>
      </c>
      <c r="C45" s="111" t="s">
        <v>126</v>
      </c>
      <c r="D45" s="112">
        <v>70000</v>
      </c>
      <c r="E45" s="113">
        <f t="shared" si="11"/>
        <v>10459.77</v>
      </c>
      <c r="F45" s="113">
        <f t="shared" si="12"/>
        <v>24298.850539999999</v>
      </c>
      <c r="G45" s="113">
        <f t="shared" si="14"/>
        <v>8590.2068842799999</v>
      </c>
      <c r="H45" s="113">
        <f t="shared" si="15"/>
        <v>5667.4413712140004</v>
      </c>
      <c r="I45" s="114">
        <f t="shared" si="13"/>
        <v>119016.26879549399</v>
      </c>
    </row>
    <row r="46" spans="2:17" s="92" customFormat="1" ht="15" hidden="1" x14ac:dyDescent="0.2">
      <c r="B46" s="110"/>
      <c r="C46" s="111"/>
      <c r="D46" s="112">
        <v>0</v>
      </c>
      <c r="E46" s="113">
        <f t="shared" si="11"/>
        <v>0</v>
      </c>
      <c r="F46" s="113">
        <f t="shared" si="12"/>
        <v>0</v>
      </c>
      <c r="G46" s="113">
        <f t="shared" si="14"/>
        <v>0</v>
      </c>
      <c r="H46" s="113">
        <f t="shared" si="15"/>
        <v>0</v>
      </c>
      <c r="I46" s="114">
        <f t="shared" si="13"/>
        <v>0</v>
      </c>
    </row>
    <row r="47" spans="2:17" s="92" customFormat="1" ht="15" x14ac:dyDescent="0.2">
      <c r="B47" s="110" t="s">
        <v>102</v>
      </c>
      <c r="C47" s="111" t="s">
        <v>127</v>
      </c>
      <c r="D47" s="112">
        <v>80000</v>
      </c>
      <c r="E47" s="113">
        <f t="shared" si="11"/>
        <v>11954.02</v>
      </c>
      <c r="F47" s="113">
        <f t="shared" si="12"/>
        <v>27770.11404</v>
      </c>
      <c r="G47" s="113">
        <f t="shared" si="14"/>
        <v>9817.3789912800003</v>
      </c>
      <c r="H47" s="113">
        <f t="shared" si="15"/>
        <v>6477.0756515640005</v>
      </c>
      <c r="I47" s="114">
        <f t="shared" si="13"/>
        <v>136018.58868284401</v>
      </c>
    </row>
    <row r="48" spans="2:17" s="92" customFormat="1" ht="15" x14ac:dyDescent="0.2">
      <c r="B48" s="110"/>
      <c r="C48" s="111"/>
      <c r="D48" s="112"/>
      <c r="E48" s="113"/>
      <c r="F48" s="113"/>
      <c r="G48" s="113"/>
      <c r="H48" s="113"/>
      <c r="I48" s="114"/>
    </row>
    <row r="49" spans="2:18" s="92" customFormat="1" ht="15" hidden="1" x14ac:dyDescent="0.2">
      <c r="B49" s="110"/>
      <c r="C49" s="111"/>
      <c r="D49" s="112"/>
      <c r="E49" s="113">
        <f t="shared" ref="E49:E53" si="16">ROUND(D49/(1-$E$10)*$E$10,2)</f>
        <v>0</v>
      </c>
      <c r="F49" s="113">
        <f t="shared" ref="F49" si="17">(D49+E49)*$E$11</f>
        <v>0</v>
      </c>
      <c r="G49" s="113">
        <f>SUM(D49:F49)*$E$12</f>
        <v>0</v>
      </c>
      <c r="H49" s="113">
        <f>SUM(D49:G49)*$E$13</f>
        <v>0</v>
      </c>
      <c r="I49" s="114">
        <f t="shared" ref="I49:I53" si="18">SUM(D49:H49)</f>
        <v>0</v>
      </c>
    </row>
    <row r="50" spans="2:18" s="92" customFormat="1" ht="15" hidden="1" x14ac:dyDescent="0.2">
      <c r="B50" s="110"/>
      <c r="C50" s="111"/>
      <c r="D50" s="115">
        <v>0</v>
      </c>
      <c r="E50" s="113">
        <f t="shared" si="16"/>
        <v>0</v>
      </c>
      <c r="F50" s="113">
        <f t="shared" ref="F50:F53" si="19">(D50+E50)*$E$11</f>
        <v>0</v>
      </c>
      <c r="G50" s="113">
        <f t="shared" ref="G50:G53" si="20">SUM(D50:F50)*$E$12</f>
        <v>0</v>
      </c>
      <c r="H50" s="113">
        <f t="shared" ref="H50:H53" si="21">SUM(D50:G50)*$E$13</f>
        <v>0</v>
      </c>
      <c r="I50" s="114">
        <f t="shared" si="18"/>
        <v>0</v>
      </c>
    </row>
    <row r="51" spans="2:18" s="92" customFormat="1" ht="15" hidden="1" x14ac:dyDescent="0.2">
      <c r="B51" s="110"/>
      <c r="C51" s="111"/>
      <c r="D51" s="115">
        <v>0</v>
      </c>
      <c r="E51" s="113">
        <f t="shared" si="16"/>
        <v>0</v>
      </c>
      <c r="F51" s="113">
        <f t="shared" si="19"/>
        <v>0</v>
      </c>
      <c r="G51" s="113">
        <f t="shared" si="20"/>
        <v>0</v>
      </c>
      <c r="H51" s="113">
        <f t="shared" si="21"/>
        <v>0</v>
      </c>
      <c r="I51" s="114">
        <f t="shared" si="18"/>
        <v>0</v>
      </c>
    </row>
    <row r="52" spans="2:18" s="92" customFormat="1" ht="15" hidden="1" x14ac:dyDescent="0.2">
      <c r="B52" s="110"/>
      <c r="C52" s="111"/>
      <c r="D52" s="115">
        <v>0</v>
      </c>
      <c r="E52" s="113">
        <f t="shared" si="16"/>
        <v>0</v>
      </c>
      <c r="F52" s="113">
        <f t="shared" si="19"/>
        <v>0</v>
      </c>
      <c r="G52" s="113">
        <f t="shared" si="20"/>
        <v>0</v>
      </c>
      <c r="H52" s="113">
        <f t="shared" si="21"/>
        <v>0</v>
      </c>
      <c r="I52" s="114">
        <f t="shared" si="18"/>
        <v>0</v>
      </c>
    </row>
    <row r="53" spans="2:18" s="92" customFormat="1" ht="15" hidden="1" x14ac:dyDescent="0.2">
      <c r="B53" s="110"/>
      <c r="C53" s="111"/>
      <c r="D53" s="115">
        <v>0</v>
      </c>
      <c r="E53" s="113">
        <f t="shared" si="16"/>
        <v>0</v>
      </c>
      <c r="F53" s="113">
        <f t="shared" si="19"/>
        <v>0</v>
      </c>
      <c r="G53" s="113">
        <f t="shared" si="20"/>
        <v>0</v>
      </c>
      <c r="H53" s="113">
        <f t="shared" si="21"/>
        <v>0</v>
      </c>
      <c r="I53" s="114">
        <f t="shared" si="18"/>
        <v>0</v>
      </c>
    </row>
    <row r="54" spans="2:18" s="92" customFormat="1" x14ac:dyDescent="0.2">
      <c r="I54" s="96"/>
    </row>
    <row r="55" spans="2:18" s="416" customFormat="1" ht="15.75" x14ac:dyDescent="0.25">
      <c r="B55" s="415" t="s">
        <v>531</v>
      </c>
    </row>
    <row r="56" spans="2:18" s="92" customFormat="1" x14ac:dyDescent="0.2"/>
    <row r="57" spans="2:18" s="92" customFormat="1" ht="21.75" customHeight="1" x14ac:dyDescent="0.2">
      <c r="B57" s="480" t="s">
        <v>11</v>
      </c>
      <c r="C57" s="480" t="s">
        <v>122</v>
      </c>
      <c r="D57" s="480" t="s">
        <v>83</v>
      </c>
      <c r="E57" s="481" t="s">
        <v>14</v>
      </c>
      <c r="F57" s="481"/>
      <c r="G57" s="481"/>
      <c r="H57" s="481"/>
      <c r="I57" s="481"/>
      <c r="J57" s="481"/>
      <c r="K57" s="481"/>
      <c r="L57" s="481"/>
      <c r="M57" s="481"/>
      <c r="N57" s="481"/>
      <c r="O57" s="481"/>
      <c r="P57" s="481"/>
      <c r="Q57" s="481"/>
      <c r="R57" s="481"/>
    </row>
    <row r="58" spans="2:18" s="92" customFormat="1" ht="23.25" customHeight="1" x14ac:dyDescent="0.2">
      <c r="B58" s="480"/>
      <c r="C58" s="480"/>
      <c r="D58" s="480"/>
      <c r="E58" s="130">
        <f>'11_Ост_П_ППР'!F67</f>
        <v>2018</v>
      </c>
      <c r="F58" s="130">
        <f>'11_Ост_П_ППР'!G67</f>
        <v>2019</v>
      </c>
      <c r="G58" s="130">
        <f>'11_Ост_П_ППР'!H67</f>
        <v>2020</v>
      </c>
      <c r="H58" s="130">
        <f>'11_Ост_П_ППР'!I67</f>
        <v>2021</v>
      </c>
      <c r="I58" s="130">
        <f>'11_Ост_П_ППР'!J67</f>
        <v>2022</v>
      </c>
      <c r="J58" s="130">
        <f>'11_Ост_П_ППР'!K67</f>
        <v>2023</v>
      </c>
      <c r="K58" s="130">
        <f>'11_Ост_П_ППР'!L67</f>
        <v>2024</v>
      </c>
      <c r="L58" s="130">
        <f>'11_Ост_П_ППР'!M67</f>
        <v>2025</v>
      </c>
      <c r="M58" s="130">
        <f>'11_Ост_П_ППР'!N67</f>
        <v>2026</v>
      </c>
      <c r="N58" s="130">
        <f>'11_Ост_П_ППР'!O67</f>
        <v>2027</v>
      </c>
      <c r="O58" s="130">
        <f>'11_Ост_П_ППР'!P67</f>
        <v>2028</v>
      </c>
      <c r="P58" s="130" t="str">
        <f>'11_Ост_П_ППР'!Q67</f>
        <v>-</v>
      </c>
      <c r="Q58" s="130" t="str">
        <f>'11_Ост_П_ППР'!R67</f>
        <v>-</v>
      </c>
      <c r="R58" s="130" t="str">
        <f>'11_Ост_П_ППР'!S67</f>
        <v>-</v>
      </c>
    </row>
    <row r="59" spans="2:18" s="92" customFormat="1" ht="30" x14ac:dyDescent="0.2">
      <c r="B59" s="480"/>
      <c r="C59" s="480"/>
      <c r="D59" s="130" t="s">
        <v>510</v>
      </c>
      <c r="E59" s="130" t="s">
        <v>60</v>
      </c>
      <c r="F59" s="130" t="s">
        <v>60</v>
      </c>
      <c r="G59" s="130" t="s">
        <v>60</v>
      </c>
      <c r="H59" s="130" t="s">
        <v>60</v>
      </c>
      <c r="I59" s="130" t="s">
        <v>60</v>
      </c>
      <c r="J59" s="130" t="s">
        <v>60</v>
      </c>
      <c r="K59" s="130" t="s">
        <v>60</v>
      </c>
      <c r="L59" s="130" t="s">
        <v>60</v>
      </c>
      <c r="M59" s="130" t="s">
        <v>60</v>
      </c>
      <c r="N59" s="130" t="s">
        <v>60</v>
      </c>
      <c r="O59" s="130" t="s">
        <v>60</v>
      </c>
      <c r="P59" s="130" t="s">
        <v>60</v>
      </c>
      <c r="Q59" s="130" t="s">
        <v>60</v>
      </c>
      <c r="R59" s="130" t="s">
        <v>60</v>
      </c>
    </row>
    <row r="60" spans="2:18" s="92" customFormat="1" ht="15" x14ac:dyDescent="0.25">
      <c r="B60" s="98" t="s">
        <v>87</v>
      </c>
      <c r="C60" s="228" t="s">
        <v>369</v>
      </c>
      <c r="D60" s="116">
        <f t="shared" ref="D60:D74" si="22">SUM(E60:R60)</f>
        <v>8161115.3209706405</v>
      </c>
      <c r="E60" s="76">
        <f t="shared" ref="E60:E68" si="23">SUM(E104:H104)</f>
        <v>408055.76604853204</v>
      </c>
      <c r="F60" s="76">
        <f t="shared" ref="F60:F68" si="24">SUM(I104:L104)</f>
        <v>816111.53209706408</v>
      </c>
      <c r="G60" s="76">
        <f t="shared" ref="G60:G68" si="25">SUM(M104:P104)</f>
        <v>816111.53209706408</v>
      </c>
      <c r="H60" s="76">
        <f t="shared" ref="H60:H68" si="26">SUM(Q104:T104)</f>
        <v>816111.53209706408</v>
      </c>
      <c r="I60" s="76">
        <f t="shared" ref="I60:I68" si="27">SUM(U104:X104)</f>
        <v>816111.53209706408</v>
      </c>
      <c r="J60" s="76">
        <f t="shared" ref="J60:J68" si="28">SUM(Y104:AB104)</f>
        <v>816111.53209706408</v>
      </c>
      <c r="K60" s="76">
        <f t="shared" ref="K60:K68" si="29">SUM(AC104:AF104)</f>
        <v>816111.53209706408</v>
      </c>
      <c r="L60" s="76">
        <f t="shared" ref="L60:L68" si="30">SUM(AG104:AJ104)</f>
        <v>816111.53209706408</v>
      </c>
      <c r="M60" s="76">
        <f t="shared" ref="M60:M68" si="31">SUM(AK104:AN104)</f>
        <v>816111.53209706408</v>
      </c>
      <c r="N60" s="76">
        <f t="shared" ref="N60:N68" si="32">SUM(AO104:AR104)</f>
        <v>816111.53209706408</v>
      </c>
      <c r="O60" s="76">
        <f t="shared" ref="O60:O68" si="33">SUM(AS104:AV104)</f>
        <v>408055.76604853204</v>
      </c>
      <c r="P60" s="76">
        <f t="shared" ref="P60:P68" si="34">SUM(AW104:AZ104)</f>
        <v>0</v>
      </c>
      <c r="Q60" s="76">
        <f t="shared" ref="Q60:Q68" si="35">SUM(BA104:BD104)</f>
        <v>0</v>
      </c>
      <c r="R60" s="76">
        <f t="shared" ref="R60:R68" si="36">SUM(BE104:BH104)</f>
        <v>0</v>
      </c>
    </row>
    <row r="61" spans="2:18" s="92" customFormat="1" ht="15" x14ac:dyDescent="0.25">
      <c r="B61" s="98" t="s">
        <v>88</v>
      </c>
      <c r="C61" s="228" t="s">
        <v>370</v>
      </c>
      <c r="D61" s="116">
        <f t="shared" ref="D61:D68" si="37">SUM(E61:R61)</f>
        <v>7140977.0152509594</v>
      </c>
      <c r="E61" s="76">
        <f t="shared" si="23"/>
        <v>357048.85076254804</v>
      </c>
      <c r="F61" s="76">
        <f t="shared" si="24"/>
        <v>714097.70152509608</v>
      </c>
      <c r="G61" s="76">
        <f t="shared" si="25"/>
        <v>714097.70152509608</v>
      </c>
      <c r="H61" s="76">
        <f t="shared" si="26"/>
        <v>714097.70152509608</v>
      </c>
      <c r="I61" s="76">
        <f t="shared" si="27"/>
        <v>714097.70152509608</v>
      </c>
      <c r="J61" s="76">
        <f t="shared" si="28"/>
        <v>714097.70152509608</v>
      </c>
      <c r="K61" s="76">
        <f t="shared" si="29"/>
        <v>714097.70152509608</v>
      </c>
      <c r="L61" s="76">
        <f t="shared" si="30"/>
        <v>714097.70152509608</v>
      </c>
      <c r="M61" s="76">
        <f t="shared" si="31"/>
        <v>714097.70152509608</v>
      </c>
      <c r="N61" s="76">
        <f t="shared" si="32"/>
        <v>714097.70152509608</v>
      </c>
      <c r="O61" s="76">
        <f t="shared" si="33"/>
        <v>357048.85076254804</v>
      </c>
      <c r="P61" s="76">
        <f t="shared" si="34"/>
        <v>0</v>
      </c>
      <c r="Q61" s="76">
        <f t="shared" si="35"/>
        <v>0</v>
      </c>
      <c r="R61" s="76">
        <f t="shared" si="36"/>
        <v>0</v>
      </c>
    </row>
    <row r="62" spans="2:18" s="92" customFormat="1" ht="15" x14ac:dyDescent="0.25">
      <c r="B62" s="98" t="s">
        <v>89</v>
      </c>
      <c r="C62" s="228" t="s">
        <v>371</v>
      </c>
      <c r="D62" s="116">
        <f t="shared" si="37"/>
        <v>6120836.9344886392</v>
      </c>
      <c r="E62" s="76">
        <f t="shared" si="23"/>
        <v>306041.84672443196</v>
      </c>
      <c r="F62" s="76">
        <f t="shared" si="24"/>
        <v>612083.69344886392</v>
      </c>
      <c r="G62" s="76">
        <f t="shared" si="25"/>
        <v>612083.69344886392</v>
      </c>
      <c r="H62" s="76">
        <f t="shared" si="26"/>
        <v>612083.69344886392</v>
      </c>
      <c r="I62" s="76">
        <f t="shared" si="27"/>
        <v>612083.69344886392</v>
      </c>
      <c r="J62" s="76">
        <f t="shared" si="28"/>
        <v>612083.69344886392</v>
      </c>
      <c r="K62" s="76">
        <f t="shared" si="29"/>
        <v>612083.69344886392</v>
      </c>
      <c r="L62" s="76">
        <f t="shared" si="30"/>
        <v>612083.69344886392</v>
      </c>
      <c r="M62" s="76">
        <f t="shared" si="31"/>
        <v>612083.69344886392</v>
      </c>
      <c r="N62" s="76">
        <f t="shared" si="32"/>
        <v>612083.69344886392</v>
      </c>
      <c r="O62" s="76">
        <f t="shared" si="33"/>
        <v>306041.84672443196</v>
      </c>
      <c r="P62" s="76">
        <f t="shared" si="34"/>
        <v>0</v>
      </c>
      <c r="Q62" s="76">
        <f t="shared" si="35"/>
        <v>0</v>
      </c>
      <c r="R62" s="76">
        <f t="shared" si="36"/>
        <v>0</v>
      </c>
    </row>
    <row r="63" spans="2:18" s="92" customFormat="1" ht="15" x14ac:dyDescent="0.25">
      <c r="B63" s="98" t="s">
        <v>90</v>
      </c>
      <c r="C63" s="228" t="s">
        <v>124</v>
      </c>
      <c r="D63" s="116">
        <f t="shared" si="37"/>
        <v>510069.685372632</v>
      </c>
      <c r="E63" s="76">
        <f t="shared" si="23"/>
        <v>510069.685372632</v>
      </c>
      <c r="F63" s="76">
        <f t="shared" si="24"/>
        <v>0</v>
      </c>
      <c r="G63" s="76">
        <f t="shared" si="25"/>
        <v>0</v>
      </c>
      <c r="H63" s="76">
        <f t="shared" si="26"/>
        <v>0</v>
      </c>
      <c r="I63" s="76">
        <f t="shared" si="27"/>
        <v>0</v>
      </c>
      <c r="J63" s="76">
        <f t="shared" si="28"/>
        <v>0</v>
      </c>
      <c r="K63" s="76">
        <f t="shared" si="29"/>
        <v>0</v>
      </c>
      <c r="L63" s="76">
        <f t="shared" si="30"/>
        <v>0</v>
      </c>
      <c r="M63" s="76">
        <f t="shared" si="31"/>
        <v>0</v>
      </c>
      <c r="N63" s="76">
        <f t="shared" si="32"/>
        <v>0</v>
      </c>
      <c r="O63" s="76">
        <f t="shared" si="33"/>
        <v>0</v>
      </c>
      <c r="P63" s="76">
        <f t="shared" si="34"/>
        <v>0</v>
      </c>
      <c r="Q63" s="76">
        <f t="shared" si="35"/>
        <v>0</v>
      </c>
      <c r="R63" s="76">
        <f t="shared" si="36"/>
        <v>0</v>
      </c>
    </row>
    <row r="64" spans="2:18" s="92" customFormat="1" ht="15" hidden="1" x14ac:dyDescent="0.25">
      <c r="B64" s="98"/>
      <c r="C64" s="228"/>
      <c r="D64" s="116">
        <f t="shared" si="37"/>
        <v>0</v>
      </c>
      <c r="E64" s="76">
        <f t="shared" si="23"/>
        <v>0</v>
      </c>
      <c r="F64" s="76">
        <f t="shared" si="24"/>
        <v>0</v>
      </c>
      <c r="G64" s="76">
        <f t="shared" si="25"/>
        <v>0</v>
      </c>
      <c r="H64" s="76">
        <f t="shared" si="26"/>
        <v>0</v>
      </c>
      <c r="I64" s="76">
        <f t="shared" si="27"/>
        <v>0</v>
      </c>
      <c r="J64" s="76">
        <f t="shared" si="28"/>
        <v>0</v>
      </c>
      <c r="K64" s="76">
        <f t="shared" si="29"/>
        <v>0</v>
      </c>
      <c r="L64" s="76">
        <f t="shared" si="30"/>
        <v>0</v>
      </c>
      <c r="M64" s="76">
        <f t="shared" si="31"/>
        <v>0</v>
      </c>
      <c r="N64" s="76">
        <f t="shared" si="32"/>
        <v>0</v>
      </c>
      <c r="O64" s="76">
        <f t="shared" si="33"/>
        <v>0</v>
      </c>
      <c r="P64" s="76">
        <f t="shared" si="34"/>
        <v>0</v>
      </c>
      <c r="Q64" s="76">
        <f t="shared" si="35"/>
        <v>0</v>
      </c>
      <c r="R64" s="76">
        <f t="shared" si="36"/>
        <v>0</v>
      </c>
    </row>
    <row r="65" spans="2:60" s="92" customFormat="1" ht="15" x14ac:dyDescent="0.25">
      <c r="B65" s="98" t="s">
        <v>91</v>
      </c>
      <c r="C65" s="228" t="s">
        <v>125</v>
      </c>
      <c r="D65" s="116">
        <f t="shared" si="37"/>
        <v>6120836.9344886392</v>
      </c>
      <c r="E65" s="76">
        <f t="shared" si="23"/>
        <v>306041.84672443196</v>
      </c>
      <c r="F65" s="76">
        <f t="shared" si="24"/>
        <v>612083.69344886392</v>
      </c>
      <c r="G65" s="76">
        <f t="shared" si="25"/>
        <v>612083.69344886392</v>
      </c>
      <c r="H65" s="76">
        <f t="shared" si="26"/>
        <v>612083.69344886392</v>
      </c>
      <c r="I65" s="76">
        <f t="shared" si="27"/>
        <v>612083.69344886392</v>
      </c>
      <c r="J65" s="76">
        <f t="shared" si="28"/>
        <v>612083.69344886392</v>
      </c>
      <c r="K65" s="76">
        <f t="shared" si="29"/>
        <v>612083.69344886392</v>
      </c>
      <c r="L65" s="76">
        <f t="shared" si="30"/>
        <v>612083.69344886392</v>
      </c>
      <c r="M65" s="76">
        <f t="shared" si="31"/>
        <v>612083.69344886392</v>
      </c>
      <c r="N65" s="76">
        <f t="shared" si="32"/>
        <v>612083.69344886392</v>
      </c>
      <c r="O65" s="76">
        <f t="shared" si="33"/>
        <v>306041.84672443196</v>
      </c>
      <c r="P65" s="76">
        <f t="shared" si="34"/>
        <v>0</v>
      </c>
      <c r="Q65" s="76">
        <f t="shared" si="35"/>
        <v>0</v>
      </c>
      <c r="R65" s="76">
        <f t="shared" si="36"/>
        <v>0</v>
      </c>
    </row>
    <row r="66" spans="2:60" s="92" customFormat="1" ht="15" x14ac:dyDescent="0.25">
      <c r="B66" s="98" t="s">
        <v>92</v>
      </c>
      <c r="C66" s="228" t="s">
        <v>126</v>
      </c>
      <c r="D66" s="116">
        <f t="shared" si="37"/>
        <v>14639001.061845761</v>
      </c>
      <c r="E66" s="76">
        <f t="shared" si="23"/>
        <v>1071146.4191594459</v>
      </c>
      <c r="F66" s="76">
        <f t="shared" si="24"/>
        <v>1428195.2255459279</v>
      </c>
      <c r="G66" s="76">
        <f t="shared" si="25"/>
        <v>1428195.2255459279</v>
      </c>
      <c r="H66" s="76">
        <f t="shared" si="26"/>
        <v>1428195.2255459279</v>
      </c>
      <c r="I66" s="76">
        <f t="shared" si="27"/>
        <v>1428195.2255459279</v>
      </c>
      <c r="J66" s="76">
        <f t="shared" si="28"/>
        <v>1428195.2255459279</v>
      </c>
      <c r="K66" s="76">
        <f t="shared" si="29"/>
        <v>1428195.2255459279</v>
      </c>
      <c r="L66" s="76">
        <f t="shared" si="30"/>
        <v>1428195.2255459279</v>
      </c>
      <c r="M66" s="76">
        <f t="shared" si="31"/>
        <v>1428195.2255459279</v>
      </c>
      <c r="N66" s="76">
        <f t="shared" si="32"/>
        <v>1428195.2255459279</v>
      </c>
      <c r="O66" s="76">
        <f t="shared" si="33"/>
        <v>714097.61277296394</v>
      </c>
      <c r="P66" s="76">
        <f t="shared" si="34"/>
        <v>0</v>
      </c>
      <c r="Q66" s="76">
        <f t="shared" si="35"/>
        <v>0</v>
      </c>
      <c r="R66" s="76">
        <f t="shared" si="36"/>
        <v>0</v>
      </c>
    </row>
    <row r="67" spans="2:60" s="92" customFormat="1" ht="15" hidden="1" x14ac:dyDescent="0.25">
      <c r="B67" s="98"/>
      <c r="C67" s="228"/>
      <c r="D67" s="116">
        <f t="shared" si="37"/>
        <v>0</v>
      </c>
      <c r="E67" s="76">
        <f t="shared" si="23"/>
        <v>0</v>
      </c>
      <c r="F67" s="76">
        <f t="shared" si="24"/>
        <v>0</v>
      </c>
      <c r="G67" s="76">
        <f t="shared" si="25"/>
        <v>0</v>
      </c>
      <c r="H67" s="76">
        <f t="shared" si="26"/>
        <v>0</v>
      </c>
      <c r="I67" s="76">
        <f t="shared" si="27"/>
        <v>0</v>
      </c>
      <c r="J67" s="76">
        <f t="shared" si="28"/>
        <v>0</v>
      </c>
      <c r="K67" s="76">
        <f t="shared" si="29"/>
        <v>0</v>
      </c>
      <c r="L67" s="76">
        <f t="shared" si="30"/>
        <v>0</v>
      </c>
      <c r="M67" s="76">
        <f t="shared" si="31"/>
        <v>0</v>
      </c>
      <c r="N67" s="76">
        <f t="shared" si="32"/>
        <v>0</v>
      </c>
      <c r="O67" s="76">
        <f t="shared" si="33"/>
        <v>0</v>
      </c>
      <c r="P67" s="76">
        <f t="shared" si="34"/>
        <v>0</v>
      </c>
      <c r="Q67" s="76">
        <f t="shared" si="35"/>
        <v>0</v>
      </c>
      <c r="R67" s="76">
        <f t="shared" si="36"/>
        <v>0</v>
      </c>
    </row>
    <row r="68" spans="2:60" s="92" customFormat="1" ht="15" x14ac:dyDescent="0.25">
      <c r="B68" s="98" t="s">
        <v>102</v>
      </c>
      <c r="C68" s="228" t="s">
        <v>127</v>
      </c>
      <c r="D68" s="116">
        <f t="shared" si="37"/>
        <v>16730286.407989813</v>
      </c>
      <c r="E68" s="76">
        <f t="shared" si="23"/>
        <v>1224167.2981455962</v>
      </c>
      <c r="F68" s="76">
        <f t="shared" si="24"/>
        <v>1632223.0641941282</v>
      </c>
      <c r="G68" s="76">
        <f t="shared" si="25"/>
        <v>1632223.0641941282</v>
      </c>
      <c r="H68" s="76">
        <f t="shared" si="26"/>
        <v>1632223.0641941282</v>
      </c>
      <c r="I68" s="76">
        <f t="shared" si="27"/>
        <v>1632223.0641941282</v>
      </c>
      <c r="J68" s="76">
        <f t="shared" si="28"/>
        <v>1632223.0641941282</v>
      </c>
      <c r="K68" s="76">
        <f t="shared" si="29"/>
        <v>1632223.0641941282</v>
      </c>
      <c r="L68" s="76">
        <f t="shared" si="30"/>
        <v>1632223.0641941282</v>
      </c>
      <c r="M68" s="76">
        <f t="shared" si="31"/>
        <v>1632223.0641941282</v>
      </c>
      <c r="N68" s="76">
        <f t="shared" si="32"/>
        <v>1632223.0641941282</v>
      </c>
      <c r="O68" s="76">
        <f t="shared" si="33"/>
        <v>816111.53209706408</v>
      </c>
      <c r="P68" s="76">
        <f t="shared" si="34"/>
        <v>0</v>
      </c>
      <c r="Q68" s="76">
        <f t="shared" si="35"/>
        <v>0</v>
      </c>
      <c r="R68" s="76">
        <f t="shared" si="36"/>
        <v>0</v>
      </c>
    </row>
    <row r="69" spans="2:60" s="92" customFormat="1" ht="15" x14ac:dyDescent="0.25">
      <c r="B69" s="98"/>
      <c r="C69" s="228"/>
      <c r="D69" s="11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</row>
    <row r="70" spans="2:60" s="92" customFormat="1" ht="15" hidden="1" x14ac:dyDescent="0.25">
      <c r="B70" s="98"/>
      <c r="C70" s="99"/>
      <c r="D70" s="116">
        <f t="shared" si="22"/>
        <v>0</v>
      </c>
      <c r="E70" s="76">
        <f t="shared" ref="E70:E74" si="38">SUM(E114:H114)</f>
        <v>0</v>
      </c>
      <c r="F70" s="76">
        <f>SUM(I114:L114)</f>
        <v>0</v>
      </c>
      <c r="G70" s="76">
        <f>SUM(M114:P114)</f>
        <v>0</v>
      </c>
      <c r="H70" s="76">
        <f>SUM(Q114:T114)</f>
        <v>0</v>
      </c>
      <c r="I70" s="76">
        <f>SUM(U114:X114)</f>
        <v>0</v>
      </c>
      <c r="J70" s="76">
        <f>SUM(Y114:AB114)</f>
        <v>0</v>
      </c>
      <c r="K70" s="76">
        <f>SUM(AC114:AF114)</f>
        <v>0</v>
      </c>
      <c r="L70" s="76">
        <f t="shared" ref="L70:L73" si="39">SUM(AG114:AJ114)</f>
        <v>0</v>
      </c>
      <c r="M70" s="76">
        <f>SUM(AK114:AN114)</f>
        <v>0</v>
      </c>
      <c r="N70" s="76">
        <f>SUM(AO114:AR114)</f>
        <v>0</v>
      </c>
      <c r="O70" s="76">
        <f>SUM(AS114:AV114)</f>
        <v>0</v>
      </c>
      <c r="P70" s="76">
        <f>SUM(AW114:AZ114)</f>
        <v>0</v>
      </c>
      <c r="Q70" s="76">
        <f>SUM(BA114:BD114)</f>
        <v>0</v>
      </c>
      <c r="R70" s="76">
        <f>SUM(BE114:BH114)</f>
        <v>0</v>
      </c>
    </row>
    <row r="71" spans="2:60" s="92" customFormat="1" ht="15" hidden="1" x14ac:dyDescent="0.25">
      <c r="B71" s="98"/>
      <c r="C71" s="99"/>
      <c r="D71" s="116">
        <f t="shared" si="22"/>
        <v>0</v>
      </c>
      <c r="E71" s="76">
        <f t="shared" si="38"/>
        <v>0</v>
      </c>
      <c r="F71" s="76">
        <f>SUM(I115:L115)</f>
        <v>0</v>
      </c>
      <c r="G71" s="76">
        <f>SUM(M115:P115)</f>
        <v>0</v>
      </c>
      <c r="H71" s="76">
        <f>SUM(Q115:T115)</f>
        <v>0</v>
      </c>
      <c r="I71" s="76">
        <f>SUM(U115:X115)</f>
        <v>0</v>
      </c>
      <c r="J71" s="76">
        <f>SUM(Y115:AB115)</f>
        <v>0</v>
      </c>
      <c r="K71" s="76">
        <f>SUM(AC115:AF115)</f>
        <v>0</v>
      </c>
      <c r="L71" s="76">
        <f t="shared" si="39"/>
        <v>0</v>
      </c>
      <c r="M71" s="76">
        <f>SUM(AK115:AN115)</f>
        <v>0</v>
      </c>
      <c r="N71" s="76">
        <f>SUM(AO115:AR115)</f>
        <v>0</v>
      </c>
      <c r="O71" s="76">
        <f>SUM(AS115:AV115)</f>
        <v>0</v>
      </c>
      <c r="P71" s="76">
        <f>SUM(AW115:AZ115)</f>
        <v>0</v>
      </c>
      <c r="Q71" s="76">
        <f>SUM(BA115:BD115)</f>
        <v>0</v>
      </c>
      <c r="R71" s="76">
        <f>SUM(BE115:BH115)</f>
        <v>0</v>
      </c>
    </row>
    <row r="72" spans="2:60" s="92" customFormat="1" ht="15" hidden="1" x14ac:dyDescent="0.25">
      <c r="B72" s="98"/>
      <c r="C72" s="99"/>
      <c r="D72" s="116">
        <f t="shared" si="22"/>
        <v>0</v>
      </c>
      <c r="E72" s="76">
        <f t="shared" si="38"/>
        <v>0</v>
      </c>
      <c r="F72" s="76">
        <f>SUM(I116:L116)</f>
        <v>0</v>
      </c>
      <c r="G72" s="76">
        <f>SUM(M116:P116)</f>
        <v>0</v>
      </c>
      <c r="H72" s="76">
        <f>SUM(Q116:T116)</f>
        <v>0</v>
      </c>
      <c r="I72" s="76">
        <f>SUM(U116:X116)</f>
        <v>0</v>
      </c>
      <c r="J72" s="76">
        <f>SUM(Y116:AB116)</f>
        <v>0</v>
      </c>
      <c r="K72" s="76">
        <f>SUM(AC116:AF116)</f>
        <v>0</v>
      </c>
      <c r="L72" s="76">
        <f t="shared" si="39"/>
        <v>0</v>
      </c>
      <c r="M72" s="76">
        <f>SUM(AK116:AN116)</f>
        <v>0</v>
      </c>
      <c r="N72" s="76">
        <f>SUM(AO116:AR116)</f>
        <v>0</v>
      </c>
      <c r="O72" s="76">
        <f>SUM(AS116:AV116)</f>
        <v>0</v>
      </c>
      <c r="P72" s="76">
        <f>SUM(AW116:AZ116)</f>
        <v>0</v>
      </c>
      <c r="Q72" s="76">
        <f>SUM(BA116:BD116)</f>
        <v>0</v>
      </c>
      <c r="R72" s="76">
        <f>SUM(BE116:BH116)</f>
        <v>0</v>
      </c>
    </row>
    <row r="73" spans="2:60" s="92" customFormat="1" ht="15" hidden="1" x14ac:dyDescent="0.25">
      <c r="B73" s="98"/>
      <c r="C73" s="99"/>
      <c r="D73" s="116">
        <f t="shared" si="22"/>
        <v>0</v>
      </c>
      <c r="E73" s="76">
        <f t="shared" si="38"/>
        <v>0</v>
      </c>
      <c r="F73" s="76">
        <f>SUM(I117:L117)</f>
        <v>0</v>
      </c>
      <c r="G73" s="76">
        <f>SUM(M117:P117)</f>
        <v>0</v>
      </c>
      <c r="H73" s="76">
        <f>SUM(Q117:T117)</f>
        <v>0</v>
      </c>
      <c r="I73" s="76">
        <f>SUM(U117:X117)</f>
        <v>0</v>
      </c>
      <c r="J73" s="76">
        <f>SUM(Y117:AB117)</f>
        <v>0</v>
      </c>
      <c r="K73" s="76">
        <f>SUM(AC117:AF117)</f>
        <v>0</v>
      </c>
      <c r="L73" s="76">
        <f t="shared" si="39"/>
        <v>0</v>
      </c>
      <c r="M73" s="76">
        <f>SUM(AK117:AN117)</f>
        <v>0</v>
      </c>
      <c r="N73" s="76">
        <f>SUM(AO117:AR117)</f>
        <v>0</v>
      </c>
      <c r="O73" s="76">
        <f>SUM(AS117:AV117)</f>
        <v>0</v>
      </c>
      <c r="P73" s="76">
        <f>SUM(AW117:AZ117)</f>
        <v>0</v>
      </c>
      <c r="Q73" s="76">
        <f>SUM(BA117:BD117)</f>
        <v>0</v>
      </c>
      <c r="R73" s="76">
        <f>SUM(BE117:BH117)</f>
        <v>0</v>
      </c>
    </row>
    <row r="74" spans="2:60" s="92" customFormat="1" ht="15" hidden="1" x14ac:dyDescent="0.25">
      <c r="B74" s="98"/>
      <c r="C74" s="99"/>
      <c r="D74" s="116">
        <f t="shared" si="22"/>
        <v>0</v>
      </c>
      <c r="E74" s="76">
        <f t="shared" si="38"/>
        <v>0</v>
      </c>
      <c r="F74" s="76">
        <f>SUM(I118:L118)</f>
        <v>0</v>
      </c>
      <c r="G74" s="76">
        <f>SUM(M118:P118)</f>
        <v>0</v>
      </c>
      <c r="H74" s="76">
        <f>SUM(Q118:T118)</f>
        <v>0</v>
      </c>
      <c r="I74" s="76">
        <f>SUM(U118:X118)</f>
        <v>0</v>
      </c>
      <c r="J74" s="76">
        <f>SUM(Y118:AB118)</f>
        <v>0</v>
      </c>
      <c r="K74" s="76">
        <f>SUM(AC118:AF118)</f>
        <v>0</v>
      </c>
      <c r="L74" s="76">
        <f>SUM(AG118:AJ118)</f>
        <v>0</v>
      </c>
      <c r="M74" s="76">
        <f>SUM(AK118:AN118)</f>
        <v>0</v>
      </c>
      <c r="N74" s="76">
        <f>SUM(AO118:AR118)</f>
        <v>0</v>
      </c>
      <c r="O74" s="76">
        <f>SUM(AS118:AV118)</f>
        <v>0</v>
      </c>
      <c r="P74" s="76">
        <f>SUM(AW118:AZ118)</f>
        <v>0</v>
      </c>
      <c r="Q74" s="76">
        <f>SUM(BA118:BD118)</f>
        <v>0</v>
      </c>
      <c r="R74" s="76">
        <f>SUM(BE118:BH118)</f>
        <v>0</v>
      </c>
    </row>
    <row r="75" spans="2:60" s="92" customFormat="1" ht="15" x14ac:dyDescent="0.2">
      <c r="D75" s="320">
        <f>SUM(D60:D74)</f>
        <v>59423123.360407084</v>
      </c>
      <c r="E75" s="320">
        <f t="shared" ref="E75:R75" si="40">SUM(E60:E74)</f>
        <v>4182571.7129376177</v>
      </c>
      <c r="F75" s="320">
        <f t="shared" si="40"/>
        <v>5814794.9102599444</v>
      </c>
      <c r="G75" s="320">
        <f t="shared" si="40"/>
        <v>5814794.9102599444</v>
      </c>
      <c r="H75" s="320">
        <f t="shared" si="40"/>
        <v>5814794.9102599444</v>
      </c>
      <c r="I75" s="320">
        <f t="shared" si="40"/>
        <v>5814794.9102599444</v>
      </c>
      <c r="J75" s="320">
        <f t="shared" si="40"/>
        <v>5814794.9102599444</v>
      </c>
      <c r="K75" s="320">
        <f t="shared" si="40"/>
        <v>5814794.9102599444</v>
      </c>
      <c r="L75" s="320">
        <f t="shared" si="40"/>
        <v>5814794.9102599444</v>
      </c>
      <c r="M75" s="320">
        <f t="shared" si="40"/>
        <v>5814794.9102599444</v>
      </c>
      <c r="N75" s="320">
        <f t="shared" si="40"/>
        <v>5814794.9102599444</v>
      </c>
      <c r="O75" s="320">
        <f t="shared" si="40"/>
        <v>2907397.4551299722</v>
      </c>
      <c r="P75" s="320">
        <f t="shared" si="40"/>
        <v>0</v>
      </c>
      <c r="Q75" s="320">
        <f t="shared" si="40"/>
        <v>0</v>
      </c>
      <c r="R75" s="320">
        <f t="shared" si="40"/>
        <v>0</v>
      </c>
    </row>
    <row r="76" spans="2:60" s="92" customFormat="1" ht="15.75" x14ac:dyDescent="0.25">
      <c r="B76" s="91" t="s">
        <v>134</v>
      </c>
    </row>
    <row r="77" spans="2:60" s="92" customFormat="1" x14ac:dyDescent="0.2"/>
    <row r="78" spans="2:60" s="92" customFormat="1" ht="21" customHeight="1" x14ac:dyDescent="0.2">
      <c r="B78" s="480" t="s">
        <v>11</v>
      </c>
      <c r="C78" s="480" t="s">
        <v>93</v>
      </c>
      <c r="D78" s="480"/>
      <c r="E78" s="480" t="s">
        <v>31</v>
      </c>
      <c r="F78" s="480"/>
      <c r="G78" s="480"/>
      <c r="H78" s="480"/>
      <c r="I78" s="480"/>
      <c r="J78" s="480"/>
      <c r="K78" s="480"/>
      <c r="L78" s="480"/>
      <c r="M78" s="480"/>
      <c r="N78" s="480"/>
      <c r="O78" s="480"/>
      <c r="P78" s="480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  <c r="AB78" s="480"/>
      <c r="AC78" s="480"/>
      <c r="AD78" s="480"/>
      <c r="AE78" s="480"/>
      <c r="AF78" s="480"/>
      <c r="AG78" s="480"/>
      <c r="AH78" s="480"/>
      <c r="AI78" s="480"/>
      <c r="AJ78" s="480"/>
      <c r="AK78" s="480"/>
      <c r="AL78" s="480"/>
      <c r="AM78" s="480"/>
      <c r="AN78" s="480"/>
      <c r="AO78" s="480"/>
      <c r="AP78" s="480"/>
      <c r="AQ78" s="480"/>
      <c r="AR78" s="480"/>
      <c r="AS78" s="480"/>
      <c r="AT78" s="480"/>
      <c r="AU78" s="480"/>
      <c r="AV78" s="480"/>
      <c r="AW78" s="480"/>
      <c r="AX78" s="480"/>
      <c r="AY78" s="480"/>
      <c r="AZ78" s="480"/>
      <c r="BA78" s="480"/>
      <c r="BB78" s="480"/>
      <c r="BC78" s="480"/>
      <c r="BD78" s="480"/>
      <c r="BE78" s="480"/>
      <c r="BF78" s="480"/>
      <c r="BG78" s="480"/>
      <c r="BH78" s="480"/>
    </row>
    <row r="79" spans="2:60" s="92" customFormat="1" ht="26.25" customHeight="1" x14ac:dyDescent="0.2">
      <c r="B79" s="480"/>
      <c r="C79" s="480"/>
      <c r="D79" s="480"/>
      <c r="E79" s="481">
        <f>'11_Ост_П_ППР'!E170:H170</f>
        <v>2018</v>
      </c>
      <c r="F79" s="481"/>
      <c r="G79" s="481"/>
      <c r="H79" s="481"/>
      <c r="I79" s="481">
        <f>'11_Ост_П_ППР'!I170:L170</f>
        <v>2019</v>
      </c>
      <c r="J79" s="481"/>
      <c r="K79" s="481"/>
      <c r="L79" s="481"/>
      <c r="M79" s="481">
        <f>'11_Ост_П_ППР'!M170:P170</f>
        <v>2020</v>
      </c>
      <c r="N79" s="481"/>
      <c r="O79" s="481"/>
      <c r="P79" s="481"/>
      <c r="Q79" s="481">
        <f>'11_Ост_П_ППР'!Q170:T170</f>
        <v>2021</v>
      </c>
      <c r="R79" s="481"/>
      <c r="S79" s="481"/>
      <c r="T79" s="481"/>
      <c r="U79" s="481">
        <f>'11_Ост_П_ППР'!U170:X170</f>
        <v>2022</v>
      </c>
      <c r="V79" s="481"/>
      <c r="W79" s="481"/>
      <c r="X79" s="481"/>
      <c r="Y79" s="481">
        <f>'11_Ост_П_ППР'!Y170:AB170</f>
        <v>2023</v>
      </c>
      <c r="Z79" s="481"/>
      <c r="AA79" s="481"/>
      <c r="AB79" s="481"/>
      <c r="AC79" s="481">
        <f>'11_Ост_П_ППР'!AC170:AF170</f>
        <v>2024</v>
      </c>
      <c r="AD79" s="481"/>
      <c r="AE79" s="481"/>
      <c r="AF79" s="481"/>
      <c r="AG79" s="481">
        <f>'11_Ост_П_ППР'!AG170:AJ170</f>
        <v>2025</v>
      </c>
      <c r="AH79" s="481"/>
      <c r="AI79" s="481"/>
      <c r="AJ79" s="481"/>
      <c r="AK79" s="481">
        <f>'11_Ост_П_ППР'!AK170:AN170</f>
        <v>2026</v>
      </c>
      <c r="AL79" s="481"/>
      <c r="AM79" s="481"/>
      <c r="AN79" s="481"/>
      <c r="AO79" s="481">
        <f>'11_Ост_П_ППР'!AO170:AR170</f>
        <v>2027</v>
      </c>
      <c r="AP79" s="481"/>
      <c r="AQ79" s="481"/>
      <c r="AR79" s="481"/>
      <c r="AS79" s="481">
        <f>'11_Ост_П_ППР'!AS170:AV170</f>
        <v>2028</v>
      </c>
      <c r="AT79" s="481"/>
      <c r="AU79" s="481"/>
      <c r="AV79" s="481"/>
      <c r="AW79" s="481" t="str">
        <f>'11_Ост_П_ППР'!AW170:AZ170</f>
        <v>-</v>
      </c>
      <c r="AX79" s="481"/>
      <c r="AY79" s="481"/>
      <c r="AZ79" s="481"/>
      <c r="BA79" s="481" t="str">
        <f>'11_Ост_П_ППР'!BA170:BD170</f>
        <v>-</v>
      </c>
      <c r="BB79" s="481"/>
      <c r="BC79" s="481"/>
      <c r="BD79" s="481"/>
      <c r="BE79" s="481" t="str">
        <f>'11_Ост_П_ППР'!BE170:BH170</f>
        <v>-</v>
      </c>
      <c r="BF79" s="481"/>
      <c r="BG79" s="481"/>
      <c r="BH79" s="481"/>
    </row>
    <row r="80" spans="2:60" s="92" customFormat="1" ht="24.75" customHeight="1" x14ac:dyDescent="0.2">
      <c r="B80" s="480"/>
      <c r="C80" s="480"/>
      <c r="D80" s="480"/>
      <c r="E80" s="130" t="s">
        <v>32</v>
      </c>
      <c r="F80" s="130" t="s">
        <v>33</v>
      </c>
      <c r="G80" s="130" t="s">
        <v>34</v>
      </c>
      <c r="H80" s="130" t="s">
        <v>35</v>
      </c>
      <c r="I80" s="130" t="s">
        <v>32</v>
      </c>
      <c r="J80" s="130" t="s">
        <v>33</v>
      </c>
      <c r="K80" s="130" t="s">
        <v>34</v>
      </c>
      <c r="L80" s="130" t="s">
        <v>35</v>
      </c>
      <c r="M80" s="130" t="s">
        <v>32</v>
      </c>
      <c r="N80" s="130" t="s">
        <v>33</v>
      </c>
      <c r="O80" s="130" t="s">
        <v>34</v>
      </c>
      <c r="P80" s="130" t="s">
        <v>35</v>
      </c>
      <c r="Q80" s="130" t="s">
        <v>32</v>
      </c>
      <c r="R80" s="130" t="s">
        <v>33</v>
      </c>
      <c r="S80" s="130" t="s">
        <v>34</v>
      </c>
      <c r="T80" s="130" t="s">
        <v>35</v>
      </c>
      <c r="U80" s="130" t="s">
        <v>32</v>
      </c>
      <c r="V80" s="130" t="s">
        <v>33</v>
      </c>
      <c r="W80" s="130" t="s">
        <v>34</v>
      </c>
      <c r="X80" s="130" t="s">
        <v>35</v>
      </c>
      <c r="Y80" s="130" t="s">
        <v>32</v>
      </c>
      <c r="Z80" s="130" t="s">
        <v>33</v>
      </c>
      <c r="AA80" s="130" t="s">
        <v>34</v>
      </c>
      <c r="AB80" s="130" t="s">
        <v>35</v>
      </c>
      <c r="AC80" s="130" t="s">
        <v>32</v>
      </c>
      <c r="AD80" s="130" t="s">
        <v>33</v>
      </c>
      <c r="AE80" s="130" t="s">
        <v>34</v>
      </c>
      <c r="AF80" s="130" t="s">
        <v>35</v>
      </c>
      <c r="AG80" s="130" t="s">
        <v>32</v>
      </c>
      <c r="AH80" s="130" t="s">
        <v>33</v>
      </c>
      <c r="AI80" s="130" t="s">
        <v>34</v>
      </c>
      <c r="AJ80" s="130" t="s">
        <v>35</v>
      </c>
      <c r="AK80" s="130" t="s">
        <v>32</v>
      </c>
      <c r="AL80" s="130" t="s">
        <v>33</v>
      </c>
      <c r="AM80" s="130" t="s">
        <v>34</v>
      </c>
      <c r="AN80" s="130" t="s">
        <v>35</v>
      </c>
      <c r="AO80" s="130" t="s">
        <v>32</v>
      </c>
      <c r="AP80" s="130" t="s">
        <v>33</v>
      </c>
      <c r="AQ80" s="130" t="s">
        <v>34</v>
      </c>
      <c r="AR80" s="130" t="s">
        <v>35</v>
      </c>
      <c r="AS80" s="130" t="s">
        <v>32</v>
      </c>
      <c r="AT80" s="130" t="s">
        <v>33</v>
      </c>
      <c r="AU80" s="130" t="s">
        <v>34</v>
      </c>
      <c r="AV80" s="130" t="s">
        <v>35</v>
      </c>
      <c r="AW80" s="130" t="s">
        <v>32</v>
      </c>
      <c r="AX80" s="130" t="s">
        <v>33</v>
      </c>
      <c r="AY80" s="130" t="s">
        <v>34</v>
      </c>
      <c r="AZ80" s="130" t="s">
        <v>35</v>
      </c>
      <c r="BA80" s="130" t="s">
        <v>32</v>
      </c>
      <c r="BB80" s="130" t="s">
        <v>33</v>
      </c>
      <c r="BC80" s="130" t="s">
        <v>34</v>
      </c>
      <c r="BD80" s="130" t="s">
        <v>35</v>
      </c>
      <c r="BE80" s="130" t="s">
        <v>32</v>
      </c>
      <c r="BF80" s="130" t="s">
        <v>33</v>
      </c>
      <c r="BG80" s="130" t="s">
        <v>34</v>
      </c>
      <c r="BH80" s="130" t="s">
        <v>35</v>
      </c>
    </row>
    <row r="81" spans="2:60" s="92" customFormat="1" ht="30" x14ac:dyDescent="0.2">
      <c r="B81" s="480"/>
      <c r="C81" s="480"/>
      <c r="D81" s="480"/>
      <c r="E81" s="130" t="s">
        <v>61</v>
      </c>
      <c r="F81" s="130" t="s">
        <v>61</v>
      </c>
      <c r="G81" s="130" t="s">
        <v>61</v>
      </c>
      <c r="H81" s="130" t="s">
        <v>61</v>
      </c>
      <c r="I81" s="130" t="s">
        <v>61</v>
      </c>
      <c r="J81" s="130" t="s">
        <v>61</v>
      </c>
      <c r="K81" s="130" t="s">
        <v>61</v>
      </c>
      <c r="L81" s="130" t="s">
        <v>61</v>
      </c>
      <c r="M81" s="130" t="s">
        <v>61</v>
      </c>
      <c r="N81" s="130" t="s">
        <v>61</v>
      </c>
      <c r="O81" s="130" t="s">
        <v>61</v>
      </c>
      <c r="P81" s="130" t="s">
        <v>61</v>
      </c>
      <c r="Q81" s="130" t="s">
        <v>61</v>
      </c>
      <c r="R81" s="130" t="s">
        <v>61</v>
      </c>
      <c r="S81" s="130" t="s">
        <v>61</v>
      </c>
      <c r="T81" s="130" t="s">
        <v>61</v>
      </c>
      <c r="U81" s="130" t="s">
        <v>61</v>
      </c>
      <c r="V81" s="130" t="s">
        <v>61</v>
      </c>
      <c r="W81" s="130" t="s">
        <v>61</v>
      </c>
      <c r="X81" s="130" t="s">
        <v>61</v>
      </c>
      <c r="Y81" s="130" t="s">
        <v>61</v>
      </c>
      <c r="Z81" s="130" t="s">
        <v>61</v>
      </c>
      <c r="AA81" s="130" t="s">
        <v>61</v>
      </c>
      <c r="AB81" s="130" t="s">
        <v>61</v>
      </c>
      <c r="AC81" s="130" t="s">
        <v>61</v>
      </c>
      <c r="AD81" s="130" t="s">
        <v>61</v>
      </c>
      <c r="AE81" s="130" t="s">
        <v>61</v>
      </c>
      <c r="AF81" s="130" t="s">
        <v>61</v>
      </c>
      <c r="AG81" s="130" t="s">
        <v>61</v>
      </c>
      <c r="AH81" s="130" t="s">
        <v>61</v>
      </c>
      <c r="AI81" s="130" t="s">
        <v>61</v>
      </c>
      <c r="AJ81" s="130" t="s">
        <v>61</v>
      </c>
      <c r="AK81" s="130" t="s">
        <v>61</v>
      </c>
      <c r="AL81" s="130" t="s">
        <v>61</v>
      </c>
      <c r="AM81" s="130" t="s">
        <v>61</v>
      </c>
      <c r="AN81" s="130" t="s">
        <v>61</v>
      </c>
      <c r="AO81" s="130" t="s">
        <v>61</v>
      </c>
      <c r="AP81" s="130" t="s">
        <v>61</v>
      </c>
      <c r="AQ81" s="130" t="s">
        <v>61</v>
      </c>
      <c r="AR81" s="130" t="s">
        <v>61</v>
      </c>
      <c r="AS81" s="130" t="s">
        <v>61</v>
      </c>
      <c r="AT81" s="130" t="s">
        <v>61</v>
      </c>
      <c r="AU81" s="130" t="s">
        <v>61</v>
      </c>
      <c r="AV81" s="130" t="s">
        <v>61</v>
      </c>
      <c r="AW81" s="130" t="s">
        <v>61</v>
      </c>
      <c r="AX81" s="130" t="s">
        <v>61</v>
      </c>
      <c r="AY81" s="130" t="s">
        <v>61</v>
      </c>
      <c r="AZ81" s="130" t="s">
        <v>61</v>
      </c>
      <c r="BA81" s="130" t="s">
        <v>61</v>
      </c>
      <c r="BB81" s="130" t="s">
        <v>61</v>
      </c>
      <c r="BC81" s="130" t="s">
        <v>61</v>
      </c>
      <c r="BD81" s="130" t="s">
        <v>61</v>
      </c>
      <c r="BE81" s="130" t="s">
        <v>61</v>
      </c>
      <c r="BF81" s="130" t="s">
        <v>61</v>
      </c>
      <c r="BG81" s="130" t="s">
        <v>61</v>
      </c>
      <c r="BH81" s="130" t="s">
        <v>61</v>
      </c>
    </row>
    <row r="82" spans="2:60" s="92" customFormat="1" ht="15" x14ac:dyDescent="0.25">
      <c r="B82" s="98" t="s">
        <v>87</v>
      </c>
      <c r="C82" s="228" t="s">
        <v>369</v>
      </c>
      <c r="D82" s="229"/>
      <c r="E82" s="117">
        <v>0</v>
      </c>
      <c r="F82" s="117">
        <v>0</v>
      </c>
      <c r="G82" s="117">
        <v>1</v>
      </c>
      <c r="H82" s="117">
        <v>1</v>
      </c>
      <c r="I82" s="117">
        <v>1</v>
      </c>
      <c r="J82" s="117">
        <v>1</v>
      </c>
      <c r="K82" s="117">
        <v>1</v>
      </c>
      <c r="L82" s="117">
        <v>1</v>
      </c>
      <c r="M82" s="117">
        <v>1</v>
      </c>
      <c r="N82" s="117">
        <v>1</v>
      </c>
      <c r="O82" s="117">
        <v>1</v>
      </c>
      <c r="P82" s="117">
        <v>1</v>
      </c>
      <c r="Q82" s="117">
        <v>1</v>
      </c>
      <c r="R82" s="117">
        <v>1</v>
      </c>
      <c r="S82" s="117">
        <v>1</v>
      </c>
      <c r="T82" s="117">
        <v>1</v>
      </c>
      <c r="U82" s="117">
        <v>1</v>
      </c>
      <c r="V82" s="117">
        <v>1</v>
      </c>
      <c r="W82" s="117">
        <v>1</v>
      </c>
      <c r="X82" s="117">
        <v>1</v>
      </c>
      <c r="Y82" s="117">
        <v>1</v>
      </c>
      <c r="Z82" s="117">
        <v>1</v>
      </c>
      <c r="AA82" s="117">
        <v>1</v>
      </c>
      <c r="AB82" s="117">
        <v>1</v>
      </c>
      <c r="AC82" s="117">
        <v>1</v>
      </c>
      <c r="AD82" s="117">
        <v>1</v>
      </c>
      <c r="AE82" s="117">
        <v>1</v>
      </c>
      <c r="AF82" s="117">
        <v>1</v>
      </c>
      <c r="AG82" s="117">
        <v>1</v>
      </c>
      <c r="AH82" s="117">
        <v>1</v>
      </c>
      <c r="AI82" s="117">
        <v>1</v>
      </c>
      <c r="AJ82" s="117">
        <v>1</v>
      </c>
      <c r="AK82" s="117">
        <v>1</v>
      </c>
      <c r="AL82" s="117">
        <v>1</v>
      </c>
      <c r="AM82" s="117">
        <v>1</v>
      </c>
      <c r="AN82" s="117">
        <v>1</v>
      </c>
      <c r="AO82" s="117">
        <v>1</v>
      </c>
      <c r="AP82" s="117">
        <v>1</v>
      </c>
      <c r="AQ82" s="117">
        <v>1</v>
      </c>
      <c r="AR82" s="117">
        <v>1</v>
      </c>
      <c r="AS82" s="117">
        <v>1</v>
      </c>
      <c r="AT82" s="117">
        <v>1</v>
      </c>
      <c r="AU82" s="117">
        <v>0</v>
      </c>
      <c r="AV82" s="117">
        <v>0</v>
      </c>
      <c r="AW82" s="117">
        <f>4*'11_Ост_П_ППР'!AW268*'11_Ост_П_ППР'!AW268</f>
        <v>0</v>
      </c>
      <c r="AX82" s="117">
        <f>4*'11_Ост_П_ППР'!AX268*'11_Ост_П_ППР'!AX268</f>
        <v>0</v>
      </c>
      <c r="AY82" s="117">
        <f>4*'11_Ост_П_ППР'!AY268*'11_Ост_П_ППР'!AY268</f>
        <v>0</v>
      </c>
      <c r="AZ82" s="117">
        <f>4*'11_Ост_П_ППР'!AZ268*'11_Ост_П_ППР'!AZ268</f>
        <v>0</v>
      </c>
      <c r="BA82" s="117">
        <f>4*'11_Ост_П_ППР'!BA268*'11_Ост_П_ППР'!BA268</f>
        <v>0</v>
      </c>
      <c r="BB82" s="117">
        <f>4*'11_Ост_П_ППР'!BB268*'11_Ост_П_ППР'!BB268</f>
        <v>0</v>
      </c>
      <c r="BC82" s="117">
        <f>4*'11_Ост_П_ППР'!BC268*'11_Ост_П_ППР'!BC268</f>
        <v>0</v>
      </c>
      <c r="BD82" s="117">
        <f>4*'11_Ост_П_ППР'!BD268*'11_Ост_П_ППР'!BD268</f>
        <v>0</v>
      </c>
      <c r="BE82" s="117">
        <f>4*'11_Ост_П_ППР'!BE268*'11_Ост_П_ППР'!BE268</f>
        <v>0</v>
      </c>
      <c r="BF82" s="117">
        <f>4*'11_Ост_П_ППР'!BF268*'11_Ост_П_ППР'!BF268</f>
        <v>0</v>
      </c>
      <c r="BG82" s="117">
        <f>4*'11_Ост_П_ППР'!BG268*'11_Ост_П_ППР'!BG268</f>
        <v>0</v>
      </c>
      <c r="BH82" s="117">
        <f>4*'11_Ост_П_ППР'!BH268*'11_Ост_П_ППР'!BH268</f>
        <v>0</v>
      </c>
    </row>
    <row r="83" spans="2:60" s="92" customFormat="1" ht="15" x14ac:dyDescent="0.25">
      <c r="B83" s="98" t="s">
        <v>88</v>
      </c>
      <c r="C83" s="228" t="s">
        <v>370</v>
      </c>
      <c r="D83" s="229"/>
      <c r="E83" s="117">
        <v>0</v>
      </c>
      <c r="F83" s="117">
        <v>0</v>
      </c>
      <c r="G83" s="117">
        <v>1</v>
      </c>
      <c r="H83" s="117">
        <v>1</v>
      </c>
      <c r="I83" s="117">
        <v>1</v>
      </c>
      <c r="J83" s="117">
        <v>1</v>
      </c>
      <c r="K83" s="117">
        <v>1</v>
      </c>
      <c r="L83" s="117">
        <v>1</v>
      </c>
      <c r="M83" s="117">
        <v>1</v>
      </c>
      <c r="N83" s="117">
        <v>1</v>
      </c>
      <c r="O83" s="117">
        <v>1</v>
      </c>
      <c r="P83" s="117">
        <v>1</v>
      </c>
      <c r="Q83" s="117">
        <v>1</v>
      </c>
      <c r="R83" s="117">
        <v>1</v>
      </c>
      <c r="S83" s="117">
        <v>1</v>
      </c>
      <c r="T83" s="117">
        <v>1</v>
      </c>
      <c r="U83" s="117">
        <v>1</v>
      </c>
      <c r="V83" s="117">
        <v>1</v>
      </c>
      <c r="W83" s="117">
        <v>1</v>
      </c>
      <c r="X83" s="117">
        <v>1</v>
      </c>
      <c r="Y83" s="117">
        <v>1</v>
      </c>
      <c r="Z83" s="117">
        <v>1</v>
      </c>
      <c r="AA83" s="117">
        <v>1</v>
      </c>
      <c r="AB83" s="117">
        <v>1</v>
      </c>
      <c r="AC83" s="117">
        <v>1</v>
      </c>
      <c r="AD83" s="117">
        <v>1</v>
      </c>
      <c r="AE83" s="117">
        <v>1</v>
      </c>
      <c r="AF83" s="117">
        <v>1</v>
      </c>
      <c r="AG83" s="117">
        <v>1</v>
      </c>
      <c r="AH83" s="117">
        <v>1</v>
      </c>
      <c r="AI83" s="117">
        <v>1</v>
      </c>
      <c r="AJ83" s="117">
        <v>1</v>
      </c>
      <c r="AK83" s="117">
        <v>1</v>
      </c>
      <c r="AL83" s="117">
        <v>1</v>
      </c>
      <c r="AM83" s="117">
        <v>1</v>
      </c>
      <c r="AN83" s="117">
        <v>1</v>
      </c>
      <c r="AO83" s="117">
        <v>1</v>
      </c>
      <c r="AP83" s="117">
        <v>1</v>
      </c>
      <c r="AQ83" s="117">
        <v>1</v>
      </c>
      <c r="AR83" s="117">
        <v>1</v>
      </c>
      <c r="AS83" s="117">
        <v>1</v>
      </c>
      <c r="AT83" s="117">
        <v>1</v>
      </c>
      <c r="AU83" s="117">
        <v>0</v>
      </c>
      <c r="AV83" s="117">
        <v>0</v>
      </c>
      <c r="AW83" s="117">
        <f t="shared" ref="AW83:BH83" si="41">AW82*2</f>
        <v>0</v>
      </c>
      <c r="AX83" s="117">
        <f t="shared" si="41"/>
        <v>0</v>
      </c>
      <c r="AY83" s="117">
        <f t="shared" si="41"/>
        <v>0</v>
      </c>
      <c r="AZ83" s="117">
        <f t="shared" si="41"/>
        <v>0</v>
      </c>
      <c r="BA83" s="117">
        <f t="shared" si="41"/>
        <v>0</v>
      </c>
      <c r="BB83" s="117">
        <f t="shared" si="41"/>
        <v>0</v>
      </c>
      <c r="BC83" s="117">
        <f t="shared" si="41"/>
        <v>0</v>
      </c>
      <c r="BD83" s="117">
        <f t="shared" si="41"/>
        <v>0</v>
      </c>
      <c r="BE83" s="117">
        <f t="shared" si="41"/>
        <v>0</v>
      </c>
      <c r="BF83" s="117">
        <f t="shared" si="41"/>
        <v>0</v>
      </c>
      <c r="BG83" s="117">
        <f t="shared" si="41"/>
        <v>0</v>
      </c>
      <c r="BH83" s="117">
        <f t="shared" si="41"/>
        <v>0</v>
      </c>
    </row>
    <row r="84" spans="2:60" s="92" customFormat="1" ht="15" x14ac:dyDescent="0.25">
      <c r="B84" s="98" t="s">
        <v>89</v>
      </c>
      <c r="C84" s="228" t="s">
        <v>371</v>
      </c>
      <c r="D84" s="229"/>
      <c r="E84" s="117">
        <v>0</v>
      </c>
      <c r="F84" s="117">
        <v>0</v>
      </c>
      <c r="G84" s="117">
        <v>1</v>
      </c>
      <c r="H84" s="117">
        <v>1</v>
      </c>
      <c r="I84" s="117">
        <v>1</v>
      </c>
      <c r="J84" s="117">
        <v>1</v>
      </c>
      <c r="K84" s="117">
        <v>1</v>
      </c>
      <c r="L84" s="117">
        <v>1</v>
      </c>
      <c r="M84" s="117">
        <v>1</v>
      </c>
      <c r="N84" s="117">
        <v>1</v>
      </c>
      <c r="O84" s="117">
        <v>1</v>
      </c>
      <c r="P84" s="117">
        <v>1</v>
      </c>
      <c r="Q84" s="117">
        <v>1</v>
      </c>
      <c r="R84" s="117">
        <v>1</v>
      </c>
      <c r="S84" s="117">
        <v>1</v>
      </c>
      <c r="T84" s="117">
        <v>1</v>
      </c>
      <c r="U84" s="117">
        <v>1</v>
      </c>
      <c r="V84" s="117">
        <v>1</v>
      </c>
      <c r="W84" s="117">
        <v>1</v>
      </c>
      <c r="X84" s="117">
        <v>1</v>
      </c>
      <c r="Y84" s="117">
        <v>1</v>
      </c>
      <c r="Z84" s="117">
        <v>1</v>
      </c>
      <c r="AA84" s="117">
        <v>1</v>
      </c>
      <c r="AB84" s="117">
        <v>1</v>
      </c>
      <c r="AC84" s="117">
        <v>1</v>
      </c>
      <c r="AD84" s="117">
        <v>1</v>
      </c>
      <c r="AE84" s="117">
        <v>1</v>
      </c>
      <c r="AF84" s="117">
        <v>1</v>
      </c>
      <c r="AG84" s="117">
        <v>1</v>
      </c>
      <c r="AH84" s="117">
        <v>1</v>
      </c>
      <c r="AI84" s="117">
        <v>1</v>
      </c>
      <c r="AJ84" s="117">
        <v>1</v>
      </c>
      <c r="AK84" s="117">
        <v>1</v>
      </c>
      <c r="AL84" s="117">
        <v>1</v>
      </c>
      <c r="AM84" s="117">
        <v>1</v>
      </c>
      <c r="AN84" s="117">
        <v>1</v>
      </c>
      <c r="AO84" s="117">
        <v>1</v>
      </c>
      <c r="AP84" s="117">
        <v>1</v>
      </c>
      <c r="AQ84" s="117">
        <v>1</v>
      </c>
      <c r="AR84" s="117">
        <v>1</v>
      </c>
      <c r="AS84" s="117">
        <v>1</v>
      </c>
      <c r="AT84" s="117">
        <v>1</v>
      </c>
      <c r="AU84" s="117">
        <v>0</v>
      </c>
      <c r="AV84" s="117">
        <v>0</v>
      </c>
      <c r="AW84" s="117">
        <f>'11_Ост_П_ППР'!AW268*2</f>
        <v>0</v>
      </c>
      <c r="AX84" s="117">
        <f>'11_Ост_П_ППР'!AX268*2</f>
        <v>0</v>
      </c>
      <c r="AY84" s="117">
        <f>'11_Ост_П_ППР'!AY268*2</f>
        <v>0</v>
      </c>
      <c r="AZ84" s="117">
        <f>'11_Ост_П_ППР'!AZ268*2</f>
        <v>0</v>
      </c>
      <c r="BA84" s="117">
        <f>'11_Ост_П_ППР'!BA268*2</f>
        <v>0</v>
      </c>
      <c r="BB84" s="117">
        <f>'11_Ост_П_ППР'!BB268*2</f>
        <v>0</v>
      </c>
      <c r="BC84" s="117">
        <f>'11_Ост_П_ППР'!BC268*2</f>
        <v>0</v>
      </c>
      <c r="BD84" s="117">
        <f>'11_Ост_П_ППР'!BD268*2</f>
        <v>0</v>
      </c>
      <c r="BE84" s="117">
        <f>'11_Ост_П_ППР'!BE268*2</f>
        <v>0</v>
      </c>
      <c r="BF84" s="117">
        <f>'11_Ост_П_ППР'!BF268*2</f>
        <v>0</v>
      </c>
      <c r="BG84" s="117">
        <f>'11_Ост_П_ППР'!BG268*2</f>
        <v>0</v>
      </c>
      <c r="BH84" s="117">
        <f>'11_Ост_П_ППР'!BH268*2</f>
        <v>0</v>
      </c>
    </row>
    <row r="85" spans="2:60" s="92" customFormat="1" ht="15" x14ac:dyDescent="0.25">
      <c r="B85" s="98" t="s">
        <v>90</v>
      </c>
      <c r="C85" s="228" t="s">
        <v>124</v>
      </c>
      <c r="D85" s="229"/>
      <c r="E85" s="117">
        <v>0</v>
      </c>
      <c r="F85" s="117">
        <v>1</v>
      </c>
      <c r="G85" s="117">
        <v>1</v>
      </c>
      <c r="H85" s="117">
        <v>0</v>
      </c>
      <c r="I85" s="117">
        <f>'11_Ост_П_ППР'!I268</f>
        <v>0</v>
      </c>
      <c r="J85" s="117">
        <f>'11_Ост_П_ППР'!J268</f>
        <v>0</v>
      </c>
      <c r="K85" s="117">
        <f>'11_Ост_П_ППР'!K268</f>
        <v>0</v>
      </c>
      <c r="L85" s="117">
        <f>'11_Ост_П_ППР'!L268</f>
        <v>0</v>
      </c>
      <c r="M85" s="117">
        <f>'11_Ост_П_ППР'!M268</f>
        <v>0</v>
      </c>
      <c r="N85" s="117">
        <f>'11_Ост_П_ППР'!N268</f>
        <v>0</v>
      </c>
      <c r="O85" s="117">
        <f>'11_Ост_П_ППР'!O268</f>
        <v>0</v>
      </c>
      <c r="P85" s="117">
        <f>'11_Ост_П_ППР'!P268</f>
        <v>0</v>
      </c>
      <c r="Q85" s="117">
        <f>'11_Ост_П_ППР'!Q268</f>
        <v>0</v>
      </c>
      <c r="R85" s="117">
        <f>'11_Ост_П_ППР'!R268</f>
        <v>0</v>
      </c>
      <c r="S85" s="117">
        <f>'11_Ост_П_ППР'!S268</f>
        <v>0</v>
      </c>
      <c r="T85" s="117">
        <f>'11_Ост_П_ППР'!T268</f>
        <v>0</v>
      </c>
      <c r="U85" s="117">
        <f>'11_Ост_П_ППР'!U268</f>
        <v>0</v>
      </c>
      <c r="V85" s="117">
        <f>'11_Ост_П_ППР'!V268</f>
        <v>0</v>
      </c>
      <c r="W85" s="117">
        <f>'11_Ост_П_ППР'!W268</f>
        <v>0</v>
      </c>
      <c r="X85" s="117">
        <f>'11_Ост_П_ППР'!X268</f>
        <v>0</v>
      </c>
      <c r="Y85" s="117">
        <f>'11_Ост_П_ППР'!Y268</f>
        <v>0</v>
      </c>
      <c r="Z85" s="117">
        <f>'11_Ост_П_ППР'!Z268</f>
        <v>0</v>
      </c>
      <c r="AA85" s="117">
        <f>'11_Ост_П_ППР'!AA268</f>
        <v>0</v>
      </c>
      <c r="AB85" s="117">
        <f>'11_Ост_П_ППР'!AB268</f>
        <v>0</v>
      </c>
      <c r="AC85" s="117">
        <f>'11_Ост_П_ППР'!AC268</f>
        <v>0</v>
      </c>
      <c r="AD85" s="117">
        <f>'11_Ост_П_ППР'!AD268</f>
        <v>0</v>
      </c>
      <c r="AE85" s="117">
        <f>'11_Ост_П_ППР'!AE268</f>
        <v>0</v>
      </c>
      <c r="AF85" s="117">
        <f>'11_Ост_П_ППР'!AF268</f>
        <v>0</v>
      </c>
      <c r="AG85" s="117">
        <f>'11_Ост_П_ППР'!AG268</f>
        <v>0</v>
      </c>
      <c r="AH85" s="117">
        <f>'11_Ост_П_ППР'!AH268</f>
        <v>0</v>
      </c>
      <c r="AI85" s="117">
        <f>'11_Ост_П_ППР'!AI268</f>
        <v>0</v>
      </c>
      <c r="AJ85" s="117">
        <f>'11_Ост_П_ППР'!AJ268</f>
        <v>0</v>
      </c>
      <c r="AK85" s="117">
        <f>'11_Ост_П_ППР'!AK268</f>
        <v>0</v>
      </c>
      <c r="AL85" s="117">
        <f>'11_Ост_П_ППР'!AL268</f>
        <v>0</v>
      </c>
      <c r="AM85" s="117">
        <f>'11_Ост_П_ППР'!AM268</f>
        <v>0</v>
      </c>
      <c r="AN85" s="117">
        <f>'11_Ост_П_ППР'!AN268</f>
        <v>0</v>
      </c>
      <c r="AO85" s="117">
        <f>'11_Ост_П_ППР'!AO268</f>
        <v>0</v>
      </c>
      <c r="AP85" s="117">
        <f>'11_Ост_П_ППР'!AP268</f>
        <v>0</v>
      </c>
      <c r="AQ85" s="117">
        <f>'11_Ост_П_ППР'!AQ268</f>
        <v>0</v>
      </c>
      <c r="AR85" s="117">
        <f>'11_Ост_П_ППР'!AR268</f>
        <v>0</v>
      </c>
      <c r="AS85" s="117">
        <f>'11_Ост_П_ППР'!AS268</f>
        <v>0</v>
      </c>
      <c r="AT85" s="117">
        <f>'11_Ост_П_ППР'!AT268</f>
        <v>0</v>
      </c>
      <c r="AU85" s="117">
        <v>0</v>
      </c>
      <c r="AV85" s="117">
        <v>0</v>
      </c>
      <c r="AW85" s="117">
        <f>'11_Ост_П_ППР'!AW268</f>
        <v>0</v>
      </c>
      <c r="AX85" s="117">
        <f>'11_Ост_П_ППР'!AX268</f>
        <v>0</v>
      </c>
      <c r="AY85" s="117">
        <f>'11_Ост_П_ППР'!AY268</f>
        <v>0</v>
      </c>
      <c r="AZ85" s="117">
        <f>'11_Ост_П_ППР'!AZ268</f>
        <v>0</v>
      </c>
      <c r="BA85" s="117">
        <f>'11_Ост_П_ППР'!BA268</f>
        <v>0</v>
      </c>
      <c r="BB85" s="117">
        <f>'11_Ост_П_ППР'!BB268</f>
        <v>0</v>
      </c>
      <c r="BC85" s="117">
        <f>'11_Ост_П_ППР'!BC268</f>
        <v>0</v>
      </c>
      <c r="BD85" s="117">
        <f>'11_Ост_П_ППР'!BD268</f>
        <v>0</v>
      </c>
      <c r="BE85" s="117">
        <f>'11_Ост_П_ППР'!BE268</f>
        <v>0</v>
      </c>
      <c r="BF85" s="117">
        <f>'11_Ост_П_ППР'!BF268</f>
        <v>0</v>
      </c>
      <c r="BG85" s="117">
        <f>'11_Ост_П_ППР'!BG268</f>
        <v>0</v>
      </c>
      <c r="BH85" s="117">
        <f>'11_Ост_П_ППР'!BH268</f>
        <v>0</v>
      </c>
    </row>
    <row r="86" spans="2:60" s="92" customFormat="1" ht="15" hidden="1" x14ac:dyDescent="0.25">
      <c r="B86" s="98"/>
      <c r="C86" s="228"/>
      <c r="D86" s="229"/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0</v>
      </c>
      <c r="O86" s="117">
        <v>0</v>
      </c>
      <c r="P86" s="117">
        <v>0</v>
      </c>
      <c r="Q86" s="117">
        <v>0</v>
      </c>
      <c r="R86" s="117">
        <v>0</v>
      </c>
      <c r="S86" s="117">
        <v>0</v>
      </c>
      <c r="T86" s="117">
        <v>0</v>
      </c>
      <c r="U86" s="117">
        <v>0</v>
      </c>
      <c r="V86" s="117">
        <v>0</v>
      </c>
      <c r="W86" s="117">
        <v>0</v>
      </c>
      <c r="X86" s="117">
        <v>0</v>
      </c>
      <c r="Y86" s="117">
        <v>0</v>
      </c>
      <c r="Z86" s="117">
        <v>0</v>
      </c>
      <c r="AA86" s="117">
        <v>0</v>
      </c>
      <c r="AB86" s="117">
        <v>0</v>
      </c>
      <c r="AC86" s="117">
        <v>0</v>
      </c>
      <c r="AD86" s="117">
        <v>0</v>
      </c>
      <c r="AE86" s="117">
        <v>0</v>
      </c>
      <c r="AF86" s="117">
        <v>0</v>
      </c>
      <c r="AG86" s="117">
        <v>0</v>
      </c>
      <c r="AH86" s="117">
        <v>0</v>
      </c>
      <c r="AI86" s="117">
        <v>0</v>
      </c>
      <c r="AJ86" s="117">
        <v>0</v>
      </c>
      <c r="AK86" s="117">
        <v>0</v>
      </c>
      <c r="AL86" s="117">
        <v>0</v>
      </c>
      <c r="AM86" s="117">
        <v>0</v>
      </c>
      <c r="AN86" s="117">
        <v>0</v>
      </c>
      <c r="AO86" s="117">
        <v>0</v>
      </c>
      <c r="AP86" s="117">
        <v>0</v>
      </c>
      <c r="AQ86" s="117">
        <v>0</v>
      </c>
      <c r="AR86" s="117">
        <v>0</v>
      </c>
      <c r="AS86" s="117">
        <v>0</v>
      </c>
      <c r="AT86" s="117">
        <v>0</v>
      </c>
      <c r="AU86" s="117">
        <v>0</v>
      </c>
      <c r="AV86" s="117">
        <v>0</v>
      </c>
      <c r="AW86" s="117">
        <f>'11_Ост_П_ППР'!AW268</f>
        <v>0</v>
      </c>
      <c r="AX86" s="117">
        <f>'11_Ост_П_ППР'!AX268</f>
        <v>0</v>
      </c>
      <c r="AY86" s="117">
        <f>'11_Ост_П_ППР'!AY268</f>
        <v>0</v>
      </c>
      <c r="AZ86" s="117">
        <f>'11_Ост_П_ППР'!AZ268</f>
        <v>0</v>
      </c>
      <c r="BA86" s="117">
        <f>'11_Ост_П_ППР'!BA268</f>
        <v>0</v>
      </c>
      <c r="BB86" s="117">
        <f>'11_Ост_П_ППР'!BB268</f>
        <v>0</v>
      </c>
      <c r="BC86" s="117">
        <f>'11_Ост_П_ППР'!BC268</f>
        <v>0</v>
      </c>
      <c r="BD86" s="117">
        <f>'11_Ост_П_ППР'!BD268</f>
        <v>0</v>
      </c>
      <c r="BE86" s="117">
        <f>'11_Ост_П_ППР'!BE268</f>
        <v>0</v>
      </c>
      <c r="BF86" s="117">
        <f>'11_Ост_П_ППР'!BF268</f>
        <v>0</v>
      </c>
      <c r="BG86" s="117">
        <f>'11_Ост_П_ППР'!BG268</f>
        <v>0</v>
      </c>
      <c r="BH86" s="117">
        <f>'11_Ост_П_ППР'!BH268</f>
        <v>0</v>
      </c>
    </row>
    <row r="87" spans="2:60" s="92" customFormat="1" ht="15" x14ac:dyDescent="0.25">
      <c r="B87" s="98" t="s">
        <v>91</v>
      </c>
      <c r="C87" s="228" t="s">
        <v>125</v>
      </c>
      <c r="D87" s="229"/>
      <c r="E87" s="117">
        <v>0</v>
      </c>
      <c r="F87" s="117">
        <v>0</v>
      </c>
      <c r="G87" s="117">
        <v>1</v>
      </c>
      <c r="H87" s="117">
        <v>1</v>
      </c>
      <c r="I87" s="117">
        <v>1</v>
      </c>
      <c r="J87" s="117">
        <v>1</v>
      </c>
      <c r="K87" s="117">
        <v>1</v>
      </c>
      <c r="L87" s="117">
        <v>1</v>
      </c>
      <c r="M87" s="117">
        <v>1</v>
      </c>
      <c r="N87" s="117">
        <v>1</v>
      </c>
      <c r="O87" s="117">
        <v>1</v>
      </c>
      <c r="P87" s="117">
        <v>1</v>
      </c>
      <c r="Q87" s="117">
        <v>1</v>
      </c>
      <c r="R87" s="117">
        <v>1</v>
      </c>
      <c r="S87" s="117">
        <v>1</v>
      </c>
      <c r="T87" s="117">
        <v>1</v>
      </c>
      <c r="U87" s="117">
        <v>1</v>
      </c>
      <c r="V87" s="117">
        <v>1</v>
      </c>
      <c r="W87" s="117">
        <v>1</v>
      </c>
      <c r="X87" s="117">
        <v>1</v>
      </c>
      <c r="Y87" s="117">
        <v>1</v>
      </c>
      <c r="Z87" s="117">
        <v>1</v>
      </c>
      <c r="AA87" s="117">
        <v>1</v>
      </c>
      <c r="AB87" s="117">
        <v>1</v>
      </c>
      <c r="AC87" s="117">
        <v>1</v>
      </c>
      <c r="AD87" s="117">
        <v>1</v>
      </c>
      <c r="AE87" s="117">
        <v>1</v>
      </c>
      <c r="AF87" s="117">
        <v>1</v>
      </c>
      <c r="AG87" s="117">
        <v>1</v>
      </c>
      <c r="AH87" s="117">
        <v>1</v>
      </c>
      <c r="AI87" s="117">
        <v>1</v>
      </c>
      <c r="AJ87" s="117">
        <v>1</v>
      </c>
      <c r="AK87" s="117">
        <v>1</v>
      </c>
      <c r="AL87" s="117">
        <v>1</v>
      </c>
      <c r="AM87" s="117">
        <v>1</v>
      </c>
      <c r="AN87" s="117">
        <v>1</v>
      </c>
      <c r="AO87" s="117">
        <v>1</v>
      </c>
      <c r="AP87" s="117">
        <v>1</v>
      </c>
      <c r="AQ87" s="117">
        <v>1</v>
      </c>
      <c r="AR87" s="117">
        <v>1</v>
      </c>
      <c r="AS87" s="117">
        <v>1</v>
      </c>
      <c r="AT87" s="117">
        <v>1</v>
      </c>
      <c r="AU87" s="117">
        <v>0</v>
      </c>
      <c r="AV87" s="117">
        <v>0</v>
      </c>
      <c r="AW87" s="117">
        <f>'11_Ост_П_ППР'!AW268</f>
        <v>0</v>
      </c>
      <c r="AX87" s="117">
        <f>'11_Ост_П_ППР'!AX268</f>
        <v>0</v>
      </c>
      <c r="AY87" s="117">
        <f>'11_Ост_П_ППР'!AY268</f>
        <v>0</v>
      </c>
      <c r="AZ87" s="117">
        <f>'11_Ост_П_ППР'!AZ268</f>
        <v>0</v>
      </c>
      <c r="BA87" s="117">
        <f>'11_Ост_П_ППР'!BA268</f>
        <v>0</v>
      </c>
      <c r="BB87" s="117">
        <f>'11_Ост_П_ППР'!BB268</f>
        <v>0</v>
      </c>
      <c r="BC87" s="117">
        <f>'11_Ост_П_ППР'!BC268</f>
        <v>0</v>
      </c>
      <c r="BD87" s="117">
        <f>'11_Ост_П_ППР'!BD268</f>
        <v>0</v>
      </c>
      <c r="BE87" s="117">
        <f>'11_Ост_П_ППР'!BE268</f>
        <v>0</v>
      </c>
      <c r="BF87" s="117">
        <f>'11_Ост_П_ППР'!BF268</f>
        <v>0</v>
      </c>
      <c r="BG87" s="117">
        <f>'11_Ост_П_ППР'!BG268</f>
        <v>0</v>
      </c>
      <c r="BH87" s="117">
        <f>'11_Ост_П_ППР'!BH268</f>
        <v>0</v>
      </c>
    </row>
    <row r="88" spans="2:60" s="92" customFormat="1" ht="15" x14ac:dyDescent="0.25">
      <c r="B88" s="98" t="s">
        <v>92</v>
      </c>
      <c r="C88" s="228" t="s">
        <v>126</v>
      </c>
      <c r="D88" s="229"/>
      <c r="E88" s="117">
        <v>0</v>
      </c>
      <c r="F88" s="117">
        <v>1</v>
      </c>
      <c r="G88" s="117">
        <v>1</v>
      </c>
      <c r="H88" s="117">
        <v>1</v>
      </c>
      <c r="I88" s="117">
        <v>1</v>
      </c>
      <c r="J88" s="117">
        <v>1</v>
      </c>
      <c r="K88" s="117">
        <v>1</v>
      </c>
      <c r="L88" s="117">
        <v>1</v>
      </c>
      <c r="M88" s="117">
        <v>1</v>
      </c>
      <c r="N88" s="117">
        <v>1</v>
      </c>
      <c r="O88" s="117">
        <v>1</v>
      </c>
      <c r="P88" s="117">
        <v>1</v>
      </c>
      <c r="Q88" s="117">
        <v>1</v>
      </c>
      <c r="R88" s="117">
        <v>1</v>
      </c>
      <c r="S88" s="117">
        <v>1</v>
      </c>
      <c r="T88" s="117">
        <v>1</v>
      </c>
      <c r="U88" s="117">
        <v>1</v>
      </c>
      <c r="V88" s="117">
        <v>1</v>
      </c>
      <c r="W88" s="117">
        <v>1</v>
      </c>
      <c r="X88" s="117">
        <v>1</v>
      </c>
      <c r="Y88" s="117">
        <v>1</v>
      </c>
      <c r="Z88" s="117">
        <v>1</v>
      </c>
      <c r="AA88" s="117">
        <v>1</v>
      </c>
      <c r="AB88" s="117">
        <v>1</v>
      </c>
      <c r="AC88" s="117">
        <v>1</v>
      </c>
      <c r="AD88" s="117">
        <v>1</v>
      </c>
      <c r="AE88" s="117">
        <v>1</v>
      </c>
      <c r="AF88" s="117">
        <v>1</v>
      </c>
      <c r="AG88" s="117">
        <v>1</v>
      </c>
      <c r="AH88" s="117">
        <v>1</v>
      </c>
      <c r="AI88" s="117">
        <v>1</v>
      </c>
      <c r="AJ88" s="117">
        <v>1</v>
      </c>
      <c r="AK88" s="117">
        <v>1</v>
      </c>
      <c r="AL88" s="117">
        <v>1</v>
      </c>
      <c r="AM88" s="117">
        <v>1</v>
      </c>
      <c r="AN88" s="117">
        <v>1</v>
      </c>
      <c r="AO88" s="117">
        <v>1</v>
      </c>
      <c r="AP88" s="117">
        <v>1</v>
      </c>
      <c r="AQ88" s="117">
        <v>1</v>
      </c>
      <c r="AR88" s="117">
        <v>1</v>
      </c>
      <c r="AS88" s="117">
        <v>1</v>
      </c>
      <c r="AT88" s="117">
        <v>1</v>
      </c>
      <c r="AU88" s="117">
        <v>0</v>
      </c>
      <c r="AV88" s="117">
        <v>0</v>
      </c>
      <c r="AW88" s="117">
        <f>'11_Ост_П_ППР'!AW268</f>
        <v>0</v>
      </c>
      <c r="AX88" s="117">
        <f>'11_Ост_П_ППР'!AX268</f>
        <v>0</v>
      </c>
      <c r="AY88" s="117">
        <f>'11_Ост_П_ППР'!AY268</f>
        <v>0</v>
      </c>
      <c r="AZ88" s="117">
        <f>'11_Ост_П_ППР'!AZ268</f>
        <v>0</v>
      </c>
      <c r="BA88" s="117">
        <f>'11_Ост_П_ППР'!BA268</f>
        <v>0</v>
      </c>
      <c r="BB88" s="117">
        <f>'11_Ост_П_ППР'!BB268</f>
        <v>0</v>
      </c>
      <c r="BC88" s="117">
        <f>'11_Ост_П_ППР'!BC268</f>
        <v>0</v>
      </c>
      <c r="BD88" s="117">
        <f>'11_Ост_П_ППР'!BD268</f>
        <v>0</v>
      </c>
      <c r="BE88" s="117">
        <f>'11_Ост_П_ППР'!BE268</f>
        <v>0</v>
      </c>
      <c r="BF88" s="117">
        <f>'11_Ост_П_ППР'!BF268</f>
        <v>0</v>
      </c>
      <c r="BG88" s="117">
        <f>'11_Ост_П_ППР'!BG268</f>
        <v>0</v>
      </c>
      <c r="BH88" s="117">
        <f>'11_Ост_П_ППР'!BH268</f>
        <v>0</v>
      </c>
    </row>
    <row r="89" spans="2:60" s="92" customFormat="1" ht="15" hidden="1" x14ac:dyDescent="0.25">
      <c r="B89" s="98"/>
      <c r="C89" s="228"/>
      <c r="D89" s="229"/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17">
        <v>0</v>
      </c>
      <c r="Q89" s="117">
        <v>0</v>
      </c>
      <c r="R89" s="117">
        <v>0</v>
      </c>
      <c r="S89" s="117">
        <v>0</v>
      </c>
      <c r="T89" s="117">
        <v>0</v>
      </c>
      <c r="U89" s="117">
        <v>0</v>
      </c>
      <c r="V89" s="117">
        <v>0</v>
      </c>
      <c r="W89" s="117">
        <v>0</v>
      </c>
      <c r="X89" s="117">
        <v>0</v>
      </c>
      <c r="Y89" s="117">
        <v>0</v>
      </c>
      <c r="Z89" s="117">
        <v>0</v>
      </c>
      <c r="AA89" s="117">
        <v>0</v>
      </c>
      <c r="AB89" s="117">
        <v>0</v>
      </c>
      <c r="AC89" s="117">
        <v>0</v>
      </c>
      <c r="AD89" s="117">
        <v>0</v>
      </c>
      <c r="AE89" s="117">
        <v>0</v>
      </c>
      <c r="AF89" s="117">
        <v>0</v>
      </c>
      <c r="AG89" s="117">
        <v>0</v>
      </c>
      <c r="AH89" s="117">
        <v>0</v>
      </c>
      <c r="AI89" s="117">
        <v>0</v>
      </c>
      <c r="AJ89" s="117">
        <v>0</v>
      </c>
      <c r="AK89" s="117">
        <v>0</v>
      </c>
      <c r="AL89" s="117">
        <v>0</v>
      </c>
      <c r="AM89" s="117">
        <v>0</v>
      </c>
      <c r="AN89" s="117">
        <v>0</v>
      </c>
      <c r="AO89" s="117">
        <v>0</v>
      </c>
      <c r="AP89" s="117">
        <v>0</v>
      </c>
      <c r="AQ89" s="117">
        <v>0</v>
      </c>
      <c r="AR89" s="117">
        <v>0</v>
      </c>
      <c r="AS89" s="117">
        <v>0</v>
      </c>
      <c r="AT89" s="117">
        <v>0</v>
      </c>
      <c r="AU89" s="117">
        <v>0</v>
      </c>
      <c r="AV89" s="117">
        <v>0</v>
      </c>
      <c r="AW89" s="117">
        <v>0</v>
      </c>
      <c r="AX89" s="117">
        <v>0</v>
      </c>
      <c r="AY89" s="117">
        <v>0</v>
      </c>
      <c r="AZ89" s="117">
        <v>0</v>
      </c>
      <c r="BA89" s="117">
        <f>'11_Ост_П_ППР'!BA268</f>
        <v>0</v>
      </c>
      <c r="BB89" s="117">
        <f>'11_Ост_П_ППР'!BB268</f>
        <v>0</v>
      </c>
      <c r="BC89" s="117">
        <f>'11_Ост_П_ППР'!BC268</f>
        <v>0</v>
      </c>
      <c r="BD89" s="117">
        <f>'11_Ост_П_ППР'!BD268</f>
        <v>0</v>
      </c>
      <c r="BE89" s="117">
        <f>'11_Ост_П_ППР'!BE268</f>
        <v>0</v>
      </c>
      <c r="BF89" s="117">
        <f>'11_Ост_П_ППР'!BF268</f>
        <v>0</v>
      </c>
      <c r="BG89" s="117">
        <f>'11_Ост_П_ППР'!BG268</f>
        <v>0</v>
      </c>
      <c r="BH89" s="117">
        <f>'11_Ост_П_ППР'!BH268</f>
        <v>0</v>
      </c>
    </row>
    <row r="90" spans="2:60" s="92" customFormat="1" ht="15" x14ac:dyDescent="0.25">
      <c r="B90" s="98" t="s">
        <v>102</v>
      </c>
      <c r="C90" s="228" t="s">
        <v>127</v>
      </c>
      <c r="D90" s="229"/>
      <c r="E90" s="117">
        <v>0</v>
      </c>
      <c r="F90" s="117">
        <v>1</v>
      </c>
      <c r="G90" s="117">
        <v>1</v>
      </c>
      <c r="H90" s="117">
        <v>1</v>
      </c>
      <c r="I90" s="117">
        <v>1</v>
      </c>
      <c r="J90" s="117">
        <v>1</v>
      </c>
      <c r="K90" s="117">
        <v>1</v>
      </c>
      <c r="L90" s="117">
        <v>1</v>
      </c>
      <c r="M90" s="117">
        <v>1</v>
      </c>
      <c r="N90" s="117">
        <v>1</v>
      </c>
      <c r="O90" s="117">
        <v>1</v>
      </c>
      <c r="P90" s="117">
        <v>1</v>
      </c>
      <c r="Q90" s="117">
        <v>1</v>
      </c>
      <c r="R90" s="117">
        <v>1</v>
      </c>
      <c r="S90" s="117">
        <v>1</v>
      </c>
      <c r="T90" s="117">
        <v>1</v>
      </c>
      <c r="U90" s="117">
        <v>1</v>
      </c>
      <c r="V90" s="117">
        <v>1</v>
      </c>
      <c r="W90" s="117">
        <v>1</v>
      </c>
      <c r="X90" s="117">
        <v>1</v>
      </c>
      <c r="Y90" s="117">
        <v>1</v>
      </c>
      <c r="Z90" s="117">
        <v>1</v>
      </c>
      <c r="AA90" s="117">
        <v>1</v>
      </c>
      <c r="AB90" s="117">
        <v>1</v>
      </c>
      <c r="AC90" s="117">
        <v>1</v>
      </c>
      <c r="AD90" s="117">
        <v>1</v>
      </c>
      <c r="AE90" s="117">
        <v>1</v>
      </c>
      <c r="AF90" s="117">
        <v>1</v>
      </c>
      <c r="AG90" s="117">
        <v>1</v>
      </c>
      <c r="AH90" s="117">
        <v>1</v>
      </c>
      <c r="AI90" s="117">
        <v>1</v>
      </c>
      <c r="AJ90" s="117">
        <v>1</v>
      </c>
      <c r="AK90" s="117">
        <v>1</v>
      </c>
      <c r="AL90" s="117">
        <v>1</v>
      </c>
      <c r="AM90" s="117">
        <v>1</v>
      </c>
      <c r="AN90" s="117">
        <v>1</v>
      </c>
      <c r="AO90" s="117">
        <v>1</v>
      </c>
      <c r="AP90" s="117">
        <v>1</v>
      </c>
      <c r="AQ90" s="117">
        <v>1</v>
      </c>
      <c r="AR90" s="117">
        <v>1</v>
      </c>
      <c r="AS90" s="117">
        <v>1</v>
      </c>
      <c r="AT90" s="117">
        <v>1</v>
      </c>
      <c r="AU90" s="117">
        <v>0</v>
      </c>
      <c r="AV90" s="117">
        <v>0</v>
      </c>
      <c r="AW90" s="117">
        <f>'11_Ост_П_ППР'!AW268</f>
        <v>0</v>
      </c>
      <c r="AX90" s="117">
        <f>'11_Ост_П_ППР'!AX268</f>
        <v>0</v>
      </c>
      <c r="AY90" s="117">
        <f>'11_Ост_П_ППР'!AY268</f>
        <v>0</v>
      </c>
      <c r="AZ90" s="117">
        <f>'11_Ост_П_ППР'!AZ268</f>
        <v>0</v>
      </c>
      <c r="BA90" s="117">
        <f>'11_Ост_П_ППР'!BA268</f>
        <v>0</v>
      </c>
      <c r="BB90" s="117">
        <f>'11_Ост_П_ППР'!BB268</f>
        <v>0</v>
      </c>
      <c r="BC90" s="117">
        <f>'11_Ост_П_ППР'!BC268</f>
        <v>0</v>
      </c>
      <c r="BD90" s="117">
        <f>'11_Ост_П_ППР'!BD268</f>
        <v>0</v>
      </c>
      <c r="BE90" s="117">
        <f>'11_Ост_П_ППР'!BE268</f>
        <v>0</v>
      </c>
      <c r="BF90" s="117">
        <f>'11_Ост_П_ППР'!BF268</f>
        <v>0</v>
      </c>
      <c r="BG90" s="117">
        <f>'11_Ост_П_ППР'!BG268</f>
        <v>0</v>
      </c>
      <c r="BH90" s="117">
        <f>'11_Ост_П_ППР'!BH268</f>
        <v>0</v>
      </c>
    </row>
    <row r="91" spans="2:60" s="92" customFormat="1" ht="15" x14ac:dyDescent="0.25">
      <c r="B91" s="98"/>
      <c r="C91" s="228"/>
      <c r="D91" s="229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</row>
    <row r="92" spans="2:60" s="92" customFormat="1" ht="15" hidden="1" x14ac:dyDescent="0.25">
      <c r="B92" s="98"/>
      <c r="C92" s="482"/>
      <c r="D92" s="482"/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17">
        <v>0</v>
      </c>
      <c r="Q92" s="117">
        <v>0</v>
      </c>
      <c r="R92" s="117">
        <v>0</v>
      </c>
      <c r="S92" s="117">
        <v>0</v>
      </c>
      <c r="T92" s="117">
        <v>0</v>
      </c>
      <c r="U92" s="117">
        <v>0</v>
      </c>
      <c r="V92" s="117">
        <v>0</v>
      </c>
      <c r="W92" s="117">
        <v>0</v>
      </c>
      <c r="X92" s="117">
        <v>0</v>
      </c>
      <c r="Y92" s="117">
        <v>0</v>
      </c>
      <c r="Z92" s="117">
        <v>0</v>
      </c>
      <c r="AA92" s="117">
        <v>0</v>
      </c>
      <c r="AB92" s="117">
        <v>0</v>
      </c>
      <c r="AC92" s="117">
        <v>0</v>
      </c>
      <c r="AD92" s="117">
        <v>0</v>
      </c>
      <c r="AE92" s="117">
        <v>0</v>
      </c>
      <c r="AF92" s="117">
        <v>0</v>
      </c>
      <c r="AG92" s="117">
        <v>0</v>
      </c>
      <c r="AH92" s="117">
        <v>0</v>
      </c>
      <c r="AI92" s="117">
        <v>0</v>
      </c>
      <c r="AJ92" s="117">
        <v>0</v>
      </c>
      <c r="AK92" s="117">
        <v>0</v>
      </c>
      <c r="AL92" s="117">
        <v>0</v>
      </c>
      <c r="AM92" s="117">
        <v>0</v>
      </c>
      <c r="AN92" s="117">
        <v>0</v>
      </c>
      <c r="AO92" s="117">
        <v>0</v>
      </c>
      <c r="AP92" s="117">
        <v>0</v>
      </c>
      <c r="AQ92" s="117">
        <v>0</v>
      </c>
      <c r="AR92" s="117">
        <v>0</v>
      </c>
      <c r="AS92" s="117">
        <v>0</v>
      </c>
      <c r="AT92" s="117">
        <v>0</v>
      </c>
      <c r="AU92" s="117">
        <v>0</v>
      </c>
      <c r="AV92" s="117">
        <v>0</v>
      </c>
      <c r="AW92" s="117">
        <f t="shared" ref="AW92:BH92" si="42">AW82*2</f>
        <v>0</v>
      </c>
      <c r="AX92" s="117">
        <f t="shared" si="42"/>
        <v>0</v>
      </c>
      <c r="AY92" s="117">
        <f t="shared" si="42"/>
        <v>0</v>
      </c>
      <c r="AZ92" s="117">
        <f t="shared" si="42"/>
        <v>0</v>
      </c>
      <c r="BA92" s="117">
        <f t="shared" si="42"/>
        <v>0</v>
      </c>
      <c r="BB92" s="117">
        <f t="shared" si="42"/>
        <v>0</v>
      </c>
      <c r="BC92" s="117">
        <f t="shared" si="42"/>
        <v>0</v>
      </c>
      <c r="BD92" s="117">
        <f t="shared" si="42"/>
        <v>0</v>
      </c>
      <c r="BE92" s="117">
        <f t="shared" si="42"/>
        <v>0</v>
      </c>
      <c r="BF92" s="117">
        <f t="shared" si="42"/>
        <v>0</v>
      </c>
      <c r="BG92" s="117">
        <f t="shared" si="42"/>
        <v>0</v>
      </c>
      <c r="BH92" s="117">
        <f t="shared" si="42"/>
        <v>0</v>
      </c>
    </row>
    <row r="93" spans="2:60" s="92" customFormat="1" ht="15" hidden="1" x14ac:dyDescent="0.25">
      <c r="B93" s="98"/>
      <c r="C93" s="482"/>
      <c r="D93" s="482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</row>
    <row r="94" spans="2:60" s="92" customFormat="1" ht="15" hidden="1" x14ac:dyDescent="0.25">
      <c r="B94" s="98"/>
      <c r="C94" s="482"/>
      <c r="D94" s="482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</row>
    <row r="95" spans="2:60" s="92" customFormat="1" ht="15" hidden="1" x14ac:dyDescent="0.25">
      <c r="B95" s="98"/>
      <c r="C95" s="482"/>
      <c r="D95" s="482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</row>
    <row r="96" spans="2:60" s="92" customFormat="1" ht="15" hidden="1" x14ac:dyDescent="0.25">
      <c r="B96" s="98"/>
      <c r="C96" s="482"/>
      <c r="D96" s="482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</row>
    <row r="97" spans="2:60" s="92" customFormat="1" x14ac:dyDescent="0.2"/>
    <row r="98" spans="2:60" s="92" customFormat="1" ht="15.75" x14ac:dyDescent="0.25">
      <c r="B98" s="91" t="s">
        <v>532</v>
      </c>
    </row>
    <row r="99" spans="2:60" s="92" customFormat="1" x14ac:dyDescent="0.2"/>
    <row r="100" spans="2:60" s="92" customFormat="1" ht="21" customHeight="1" x14ac:dyDescent="0.2">
      <c r="B100" s="480" t="s">
        <v>11</v>
      </c>
      <c r="C100" s="480" t="s">
        <v>93</v>
      </c>
      <c r="D100" s="480" t="s">
        <v>83</v>
      </c>
      <c r="E100" s="480" t="s">
        <v>31</v>
      </c>
      <c r="F100" s="480"/>
      <c r="G100" s="480"/>
      <c r="H100" s="480"/>
      <c r="I100" s="480"/>
      <c r="J100" s="480"/>
      <c r="K100" s="480"/>
      <c r="L100" s="480"/>
      <c r="M100" s="480"/>
      <c r="N100" s="480"/>
      <c r="O100" s="480"/>
      <c r="P100" s="480"/>
      <c r="Q100" s="480"/>
      <c r="R100" s="480"/>
      <c r="S100" s="480"/>
      <c r="T100" s="480"/>
      <c r="U100" s="480"/>
      <c r="V100" s="480"/>
      <c r="W100" s="480"/>
      <c r="X100" s="480"/>
      <c r="Y100" s="480"/>
      <c r="Z100" s="480"/>
      <c r="AA100" s="480"/>
      <c r="AB100" s="480"/>
      <c r="AC100" s="480"/>
      <c r="AD100" s="480"/>
      <c r="AE100" s="480"/>
      <c r="AF100" s="480"/>
      <c r="AG100" s="480"/>
      <c r="AH100" s="480"/>
      <c r="AI100" s="480"/>
      <c r="AJ100" s="480"/>
      <c r="AK100" s="480"/>
      <c r="AL100" s="480"/>
      <c r="AM100" s="480"/>
      <c r="AN100" s="480"/>
      <c r="AO100" s="480"/>
      <c r="AP100" s="480"/>
      <c r="AQ100" s="480"/>
      <c r="AR100" s="480"/>
      <c r="AS100" s="480"/>
      <c r="AT100" s="480"/>
      <c r="AU100" s="480"/>
      <c r="AV100" s="480"/>
      <c r="AW100" s="480"/>
      <c r="AX100" s="480"/>
      <c r="AY100" s="480"/>
      <c r="AZ100" s="480"/>
      <c r="BA100" s="480"/>
      <c r="BB100" s="480"/>
      <c r="BC100" s="480"/>
      <c r="BD100" s="480"/>
      <c r="BE100" s="480"/>
      <c r="BF100" s="480"/>
      <c r="BG100" s="480"/>
      <c r="BH100" s="480"/>
    </row>
    <row r="101" spans="2:60" s="92" customFormat="1" ht="24" customHeight="1" x14ac:dyDescent="0.2">
      <c r="B101" s="480"/>
      <c r="C101" s="480"/>
      <c r="D101" s="480"/>
      <c r="E101" s="481">
        <f>'11_Ост_П_ППР'!E170:H170</f>
        <v>2018</v>
      </c>
      <c r="F101" s="481"/>
      <c r="G101" s="481"/>
      <c r="H101" s="481"/>
      <c r="I101" s="481">
        <f>'11_Ост_П_ППР'!I170:L170</f>
        <v>2019</v>
      </c>
      <c r="J101" s="481"/>
      <c r="K101" s="481"/>
      <c r="L101" s="481"/>
      <c r="M101" s="481">
        <f>'11_Ост_П_ППР'!M170:P170</f>
        <v>2020</v>
      </c>
      <c r="N101" s="481"/>
      <c r="O101" s="481"/>
      <c r="P101" s="481"/>
      <c r="Q101" s="481">
        <f>'11_Ост_П_ППР'!Q170:T170</f>
        <v>2021</v>
      </c>
      <c r="R101" s="481"/>
      <c r="S101" s="481"/>
      <c r="T101" s="481"/>
      <c r="U101" s="481">
        <f>'11_Ост_П_ППР'!U170:X170</f>
        <v>2022</v>
      </c>
      <c r="V101" s="481"/>
      <c r="W101" s="481"/>
      <c r="X101" s="481"/>
      <c r="Y101" s="481">
        <f>'11_Ост_П_ППР'!Y170:AB170</f>
        <v>2023</v>
      </c>
      <c r="Z101" s="481"/>
      <c r="AA101" s="481"/>
      <c r="AB101" s="481"/>
      <c r="AC101" s="481">
        <f>'11_Ост_П_ППР'!AC170:AF170</f>
        <v>2024</v>
      </c>
      <c r="AD101" s="481"/>
      <c r="AE101" s="481"/>
      <c r="AF101" s="481"/>
      <c r="AG101" s="481">
        <f>'11_Ост_П_ППР'!AG170:AJ170</f>
        <v>2025</v>
      </c>
      <c r="AH101" s="481"/>
      <c r="AI101" s="481"/>
      <c r="AJ101" s="481"/>
      <c r="AK101" s="481">
        <f>'11_Ост_П_ППР'!AK170:AN170</f>
        <v>2026</v>
      </c>
      <c r="AL101" s="481"/>
      <c r="AM101" s="481"/>
      <c r="AN101" s="481"/>
      <c r="AO101" s="481">
        <f>'11_Ост_П_ППР'!AO170:AR170</f>
        <v>2027</v>
      </c>
      <c r="AP101" s="481"/>
      <c r="AQ101" s="481"/>
      <c r="AR101" s="481"/>
      <c r="AS101" s="481">
        <f>'11_Ост_П_ППР'!AS170:AV170</f>
        <v>2028</v>
      </c>
      <c r="AT101" s="481"/>
      <c r="AU101" s="481"/>
      <c r="AV101" s="481"/>
      <c r="AW101" s="481" t="str">
        <f>'11_Ост_П_ППР'!AW170:AZ170</f>
        <v>-</v>
      </c>
      <c r="AX101" s="481"/>
      <c r="AY101" s="481"/>
      <c r="AZ101" s="481"/>
      <c r="BA101" s="481" t="str">
        <f>'11_Ост_П_ППР'!BA170:BD170</f>
        <v>-</v>
      </c>
      <c r="BB101" s="481"/>
      <c r="BC101" s="481"/>
      <c r="BD101" s="481"/>
      <c r="BE101" s="481" t="str">
        <f>'11_Ост_П_ППР'!BE170:BH170</f>
        <v>-</v>
      </c>
      <c r="BF101" s="481"/>
      <c r="BG101" s="481"/>
      <c r="BH101" s="481"/>
    </row>
    <row r="102" spans="2:60" s="92" customFormat="1" ht="23.25" customHeight="1" x14ac:dyDescent="0.2">
      <c r="B102" s="480"/>
      <c r="C102" s="480"/>
      <c r="D102" s="480"/>
      <c r="E102" s="130" t="s">
        <v>32</v>
      </c>
      <c r="F102" s="130" t="s">
        <v>33</v>
      </c>
      <c r="G102" s="130" t="s">
        <v>34</v>
      </c>
      <c r="H102" s="130" t="s">
        <v>35</v>
      </c>
      <c r="I102" s="130" t="s">
        <v>32</v>
      </c>
      <c r="J102" s="130" t="s">
        <v>33</v>
      </c>
      <c r="K102" s="130" t="s">
        <v>34</v>
      </c>
      <c r="L102" s="130" t="s">
        <v>35</v>
      </c>
      <c r="M102" s="130" t="s">
        <v>32</v>
      </c>
      <c r="N102" s="130" t="s">
        <v>33</v>
      </c>
      <c r="O102" s="130" t="s">
        <v>34</v>
      </c>
      <c r="P102" s="130" t="s">
        <v>35</v>
      </c>
      <c r="Q102" s="130" t="s">
        <v>32</v>
      </c>
      <c r="R102" s="130" t="s">
        <v>33</v>
      </c>
      <c r="S102" s="130" t="s">
        <v>34</v>
      </c>
      <c r="T102" s="130" t="s">
        <v>35</v>
      </c>
      <c r="U102" s="130" t="s">
        <v>32</v>
      </c>
      <c r="V102" s="130" t="s">
        <v>33</v>
      </c>
      <c r="W102" s="130" t="s">
        <v>34</v>
      </c>
      <c r="X102" s="130" t="s">
        <v>35</v>
      </c>
      <c r="Y102" s="130" t="s">
        <v>32</v>
      </c>
      <c r="Z102" s="130" t="s">
        <v>33</v>
      </c>
      <c r="AA102" s="130" t="s">
        <v>34</v>
      </c>
      <c r="AB102" s="130" t="s">
        <v>35</v>
      </c>
      <c r="AC102" s="130" t="s">
        <v>32</v>
      </c>
      <c r="AD102" s="130" t="s">
        <v>33</v>
      </c>
      <c r="AE102" s="130" t="s">
        <v>34</v>
      </c>
      <c r="AF102" s="130" t="s">
        <v>35</v>
      </c>
      <c r="AG102" s="130" t="s">
        <v>32</v>
      </c>
      <c r="AH102" s="130" t="s">
        <v>33</v>
      </c>
      <c r="AI102" s="130" t="s">
        <v>34</v>
      </c>
      <c r="AJ102" s="130" t="s">
        <v>35</v>
      </c>
      <c r="AK102" s="130" t="s">
        <v>32</v>
      </c>
      <c r="AL102" s="130" t="s">
        <v>33</v>
      </c>
      <c r="AM102" s="130" t="s">
        <v>34</v>
      </c>
      <c r="AN102" s="130" t="s">
        <v>35</v>
      </c>
      <c r="AO102" s="130" t="s">
        <v>32</v>
      </c>
      <c r="AP102" s="130" t="s">
        <v>33</v>
      </c>
      <c r="AQ102" s="130" t="s">
        <v>34</v>
      </c>
      <c r="AR102" s="130" t="s">
        <v>35</v>
      </c>
      <c r="AS102" s="130" t="s">
        <v>32</v>
      </c>
      <c r="AT102" s="130" t="s">
        <v>33</v>
      </c>
      <c r="AU102" s="130" t="s">
        <v>34</v>
      </c>
      <c r="AV102" s="130" t="s">
        <v>35</v>
      </c>
      <c r="AW102" s="130" t="s">
        <v>32</v>
      </c>
      <c r="AX102" s="130" t="s">
        <v>33</v>
      </c>
      <c r="AY102" s="130" t="s">
        <v>34</v>
      </c>
      <c r="AZ102" s="130" t="s">
        <v>35</v>
      </c>
      <c r="BA102" s="130" t="s">
        <v>32</v>
      </c>
      <c r="BB102" s="130" t="s">
        <v>33</v>
      </c>
      <c r="BC102" s="130" t="s">
        <v>34</v>
      </c>
      <c r="BD102" s="130" t="s">
        <v>35</v>
      </c>
      <c r="BE102" s="130" t="s">
        <v>32</v>
      </c>
      <c r="BF102" s="130" t="s">
        <v>33</v>
      </c>
      <c r="BG102" s="130" t="s">
        <v>34</v>
      </c>
      <c r="BH102" s="130" t="s">
        <v>35</v>
      </c>
    </row>
    <row r="103" spans="2:60" s="92" customFormat="1" ht="30" x14ac:dyDescent="0.2">
      <c r="B103" s="480"/>
      <c r="C103" s="480"/>
      <c r="D103" s="395" t="s">
        <v>510</v>
      </c>
      <c r="E103" s="130" t="s">
        <v>61</v>
      </c>
      <c r="F103" s="130" t="s">
        <v>61</v>
      </c>
      <c r="G103" s="130" t="s">
        <v>61</v>
      </c>
      <c r="H103" s="130" t="s">
        <v>61</v>
      </c>
      <c r="I103" s="130" t="s">
        <v>61</v>
      </c>
      <c r="J103" s="130" t="s">
        <v>61</v>
      </c>
      <c r="K103" s="130" t="s">
        <v>61</v>
      </c>
      <c r="L103" s="130" t="s">
        <v>61</v>
      </c>
      <c r="M103" s="130" t="s">
        <v>61</v>
      </c>
      <c r="N103" s="130" t="s">
        <v>61</v>
      </c>
      <c r="O103" s="130" t="s">
        <v>61</v>
      </c>
      <c r="P103" s="130" t="s">
        <v>61</v>
      </c>
      <c r="Q103" s="130" t="s">
        <v>61</v>
      </c>
      <c r="R103" s="130" t="s">
        <v>61</v>
      </c>
      <c r="S103" s="130" t="s">
        <v>61</v>
      </c>
      <c r="T103" s="130" t="s">
        <v>61</v>
      </c>
      <c r="U103" s="130" t="s">
        <v>61</v>
      </c>
      <c r="V103" s="130" t="s">
        <v>61</v>
      </c>
      <c r="W103" s="130" t="s">
        <v>61</v>
      </c>
      <c r="X103" s="130" t="s">
        <v>61</v>
      </c>
      <c r="Y103" s="130" t="s">
        <v>61</v>
      </c>
      <c r="Z103" s="130" t="s">
        <v>61</v>
      </c>
      <c r="AA103" s="130" t="s">
        <v>61</v>
      </c>
      <c r="AB103" s="130" t="s">
        <v>61</v>
      </c>
      <c r="AC103" s="130" t="s">
        <v>61</v>
      </c>
      <c r="AD103" s="130" t="s">
        <v>61</v>
      </c>
      <c r="AE103" s="130" t="s">
        <v>61</v>
      </c>
      <c r="AF103" s="130" t="s">
        <v>61</v>
      </c>
      <c r="AG103" s="130" t="s">
        <v>61</v>
      </c>
      <c r="AH103" s="130" t="s">
        <v>61</v>
      </c>
      <c r="AI103" s="130" t="s">
        <v>61</v>
      </c>
      <c r="AJ103" s="130" t="s">
        <v>61</v>
      </c>
      <c r="AK103" s="130" t="s">
        <v>61</v>
      </c>
      <c r="AL103" s="130" t="s">
        <v>61</v>
      </c>
      <c r="AM103" s="130" t="s">
        <v>61</v>
      </c>
      <c r="AN103" s="130" t="s">
        <v>61</v>
      </c>
      <c r="AO103" s="130" t="s">
        <v>61</v>
      </c>
      <c r="AP103" s="130" t="s">
        <v>61</v>
      </c>
      <c r="AQ103" s="130" t="s">
        <v>61</v>
      </c>
      <c r="AR103" s="130" t="s">
        <v>61</v>
      </c>
      <c r="AS103" s="130" t="s">
        <v>61</v>
      </c>
      <c r="AT103" s="130" t="s">
        <v>61</v>
      </c>
      <c r="AU103" s="130" t="s">
        <v>61</v>
      </c>
      <c r="AV103" s="130" t="s">
        <v>61</v>
      </c>
      <c r="AW103" s="130" t="s">
        <v>61</v>
      </c>
      <c r="AX103" s="130" t="s">
        <v>61</v>
      </c>
      <c r="AY103" s="130" t="s">
        <v>61</v>
      </c>
      <c r="AZ103" s="130" t="s">
        <v>61</v>
      </c>
      <c r="BA103" s="130" t="s">
        <v>61</v>
      </c>
      <c r="BB103" s="130" t="s">
        <v>61</v>
      </c>
      <c r="BC103" s="130" t="s">
        <v>61</v>
      </c>
      <c r="BD103" s="130" t="s">
        <v>61</v>
      </c>
      <c r="BE103" s="130" t="s">
        <v>61</v>
      </c>
      <c r="BF103" s="130" t="s">
        <v>61</v>
      </c>
      <c r="BG103" s="130" t="s">
        <v>61</v>
      </c>
      <c r="BH103" s="130" t="s">
        <v>61</v>
      </c>
    </row>
    <row r="104" spans="2:60" s="92" customFormat="1" ht="15" x14ac:dyDescent="0.25">
      <c r="B104" s="98" t="s">
        <v>87</v>
      </c>
      <c r="C104" s="228" t="s">
        <v>369</v>
      </c>
      <c r="D104" s="116">
        <f t="shared" ref="D104:D118" si="43">SUM(E104:BH104)</f>
        <v>8161115.3209706405</v>
      </c>
      <c r="E104" s="76">
        <f t="shared" ref="E104:AJ104" si="44">E82*$I39*3</f>
        <v>0</v>
      </c>
      <c r="F104" s="76">
        <f t="shared" si="44"/>
        <v>0</v>
      </c>
      <c r="G104" s="76">
        <f t="shared" si="44"/>
        <v>204027.88302426602</v>
      </c>
      <c r="H104" s="76">
        <f t="shared" si="44"/>
        <v>204027.88302426602</v>
      </c>
      <c r="I104" s="76">
        <f t="shared" si="44"/>
        <v>204027.88302426602</v>
      </c>
      <c r="J104" s="76">
        <f t="shared" si="44"/>
        <v>204027.88302426602</v>
      </c>
      <c r="K104" s="76">
        <f t="shared" si="44"/>
        <v>204027.88302426602</v>
      </c>
      <c r="L104" s="76">
        <f t="shared" si="44"/>
        <v>204027.88302426602</v>
      </c>
      <c r="M104" s="76">
        <f t="shared" si="44"/>
        <v>204027.88302426602</v>
      </c>
      <c r="N104" s="76">
        <f t="shared" si="44"/>
        <v>204027.88302426602</v>
      </c>
      <c r="O104" s="76">
        <f t="shared" si="44"/>
        <v>204027.88302426602</v>
      </c>
      <c r="P104" s="76">
        <f t="shared" si="44"/>
        <v>204027.88302426602</v>
      </c>
      <c r="Q104" s="76">
        <f t="shared" si="44"/>
        <v>204027.88302426602</v>
      </c>
      <c r="R104" s="76">
        <f t="shared" si="44"/>
        <v>204027.88302426602</v>
      </c>
      <c r="S104" s="76">
        <f t="shared" si="44"/>
        <v>204027.88302426602</v>
      </c>
      <c r="T104" s="76">
        <f t="shared" si="44"/>
        <v>204027.88302426602</v>
      </c>
      <c r="U104" s="76">
        <f t="shared" si="44"/>
        <v>204027.88302426602</v>
      </c>
      <c r="V104" s="76">
        <f t="shared" si="44"/>
        <v>204027.88302426602</v>
      </c>
      <c r="W104" s="76">
        <f t="shared" si="44"/>
        <v>204027.88302426602</v>
      </c>
      <c r="X104" s="76">
        <f t="shared" si="44"/>
        <v>204027.88302426602</v>
      </c>
      <c r="Y104" s="76">
        <f t="shared" si="44"/>
        <v>204027.88302426602</v>
      </c>
      <c r="Z104" s="76">
        <f t="shared" si="44"/>
        <v>204027.88302426602</v>
      </c>
      <c r="AA104" s="76">
        <f t="shared" si="44"/>
        <v>204027.88302426602</v>
      </c>
      <c r="AB104" s="76">
        <f t="shared" si="44"/>
        <v>204027.88302426602</v>
      </c>
      <c r="AC104" s="76">
        <f t="shared" si="44"/>
        <v>204027.88302426602</v>
      </c>
      <c r="AD104" s="76">
        <f t="shared" si="44"/>
        <v>204027.88302426602</v>
      </c>
      <c r="AE104" s="76">
        <f t="shared" si="44"/>
        <v>204027.88302426602</v>
      </c>
      <c r="AF104" s="76">
        <f t="shared" si="44"/>
        <v>204027.88302426602</v>
      </c>
      <c r="AG104" s="76">
        <f t="shared" si="44"/>
        <v>204027.88302426602</v>
      </c>
      <c r="AH104" s="76">
        <f t="shared" si="44"/>
        <v>204027.88302426602</v>
      </c>
      <c r="AI104" s="76">
        <f t="shared" si="44"/>
        <v>204027.88302426602</v>
      </c>
      <c r="AJ104" s="76">
        <f t="shared" si="44"/>
        <v>204027.88302426602</v>
      </c>
      <c r="AK104" s="76">
        <f t="shared" ref="AK104:BH104" si="45">AK82*$I39*3</f>
        <v>204027.88302426602</v>
      </c>
      <c r="AL104" s="76">
        <f t="shared" si="45"/>
        <v>204027.88302426602</v>
      </c>
      <c r="AM104" s="76">
        <f t="shared" si="45"/>
        <v>204027.88302426602</v>
      </c>
      <c r="AN104" s="76">
        <f t="shared" si="45"/>
        <v>204027.88302426602</v>
      </c>
      <c r="AO104" s="76">
        <f t="shared" si="45"/>
        <v>204027.88302426602</v>
      </c>
      <c r="AP104" s="76">
        <f t="shared" si="45"/>
        <v>204027.88302426602</v>
      </c>
      <c r="AQ104" s="76">
        <f t="shared" si="45"/>
        <v>204027.88302426602</v>
      </c>
      <c r="AR104" s="76">
        <f t="shared" si="45"/>
        <v>204027.88302426602</v>
      </c>
      <c r="AS104" s="76">
        <f t="shared" si="45"/>
        <v>204027.88302426602</v>
      </c>
      <c r="AT104" s="76">
        <f t="shared" si="45"/>
        <v>204027.88302426602</v>
      </c>
      <c r="AU104" s="76">
        <f t="shared" si="45"/>
        <v>0</v>
      </c>
      <c r="AV104" s="76">
        <f t="shared" si="45"/>
        <v>0</v>
      </c>
      <c r="AW104" s="76">
        <f t="shared" si="45"/>
        <v>0</v>
      </c>
      <c r="AX104" s="76">
        <f t="shared" si="45"/>
        <v>0</v>
      </c>
      <c r="AY104" s="76">
        <f t="shared" si="45"/>
        <v>0</v>
      </c>
      <c r="AZ104" s="76">
        <f t="shared" si="45"/>
        <v>0</v>
      </c>
      <c r="BA104" s="76">
        <f t="shared" si="45"/>
        <v>0</v>
      </c>
      <c r="BB104" s="76">
        <f t="shared" si="45"/>
        <v>0</v>
      </c>
      <c r="BC104" s="76">
        <f t="shared" si="45"/>
        <v>0</v>
      </c>
      <c r="BD104" s="76">
        <f t="shared" si="45"/>
        <v>0</v>
      </c>
      <c r="BE104" s="76">
        <f t="shared" si="45"/>
        <v>0</v>
      </c>
      <c r="BF104" s="76">
        <f t="shared" si="45"/>
        <v>0</v>
      </c>
      <c r="BG104" s="76">
        <f t="shared" si="45"/>
        <v>0</v>
      </c>
      <c r="BH104" s="76">
        <f t="shared" si="45"/>
        <v>0</v>
      </c>
    </row>
    <row r="105" spans="2:60" s="92" customFormat="1" ht="15" x14ac:dyDescent="0.25">
      <c r="B105" s="98" t="s">
        <v>88</v>
      </c>
      <c r="C105" s="228" t="s">
        <v>370</v>
      </c>
      <c r="D105" s="116">
        <f t="shared" ref="D105:D112" si="46">SUM(E105:BH105)</f>
        <v>7140977.0152509594</v>
      </c>
      <c r="E105" s="76">
        <f t="shared" ref="E105:AJ105" si="47">E83*$I40*3</f>
        <v>0</v>
      </c>
      <c r="F105" s="76">
        <f t="shared" si="47"/>
        <v>0</v>
      </c>
      <c r="G105" s="76">
        <f t="shared" si="47"/>
        <v>178524.42538127402</v>
      </c>
      <c r="H105" s="76">
        <f t="shared" si="47"/>
        <v>178524.42538127402</v>
      </c>
      <c r="I105" s="76">
        <f t="shared" si="47"/>
        <v>178524.42538127402</v>
      </c>
      <c r="J105" s="76">
        <f t="shared" si="47"/>
        <v>178524.42538127402</v>
      </c>
      <c r="K105" s="76">
        <f t="shared" si="47"/>
        <v>178524.42538127402</v>
      </c>
      <c r="L105" s="76">
        <f t="shared" si="47"/>
        <v>178524.42538127402</v>
      </c>
      <c r="M105" s="76">
        <f t="shared" si="47"/>
        <v>178524.42538127402</v>
      </c>
      <c r="N105" s="76">
        <f t="shared" si="47"/>
        <v>178524.42538127402</v>
      </c>
      <c r="O105" s="76">
        <f t="shared" si="47"/>
        <v>178524.42538127402</v>
      </c>
      <c r="P105" s="76">
        <f t="shared" si="47"/>
        <v>178524.42538127402</v>
      </c>
      <c r="Q105" s="76">
        <f t="shared" si="47"/>
        <v>178524.42538127402</v>
      </c>
      <c r="R105" s="76">
        <f t="shared" si="47"/>
        <v>178524.42538127402</v>
      </c>
      <c r="S105" s="76">
        <f t="shared" si="47"/>
        <v>178524.42538127402</v>
      </c>
      <c r="T105" s="76">
        <f t="shared" si="47"/>
        <v>178524.42538127402</v>
      </c>
      <c r="U105" s="76">
        <f t="shared" si="47"/>
        <v>178524.42538127402</v>
      </c>
      <c r="V105" s="76">
        <f t="shared" si="47"/>
        <v>178524.42538127402</v>
      </c>
      <c r="W105" s="76">
        <f t="shared" si="47"/>
        <v>178524.42538127402</v>
      </c>
      <c r="X105" s="76">
        <f t="shared" si="47"/>
        <v>178524.42538127402</v>
      </c>
      <c r="Y105" s="76">
        <f t="shared" si="47"/>
        <v>178524.42538127402</v>
      </c>
      <c r="Z105" s="76">
        <f t="shared" si="47"/>
        <v>178524.42538127402</v>
      </c>
      <c r="AA105" s="76">
        <f t="shared" si="47"/>
        <v>178524.42538127402</v>
      </c>
      <c r="AB105" s="76">
        <f t="shared" si="47"/>
        <v>178524.42538127402</v>
      </c>
      <c r="AC105" s="76">
        <f t="shared" si="47"/>
        <v>178524.42538127402</v>
      </c>
      <c r="AD105" s="76">
        <f t="shared" si="47"/>
        <v>178524.42538127402</v>
      </c>
      <c r="AE105" s="76">
        <f t="shared" si="47"/>
        <v>178524.42538127402</v>
      </c>
      <c r="AF105" s="76">
        <f t="shared" si="47"/>
        <v>178524.42538127402</v>
      </c>
      <c r="AG105" s="76">
        <f t="shared" si="47"/>
        <v>178524.42538127402</v>
      </c>
      <c r="AH105" s="76">
        <f t="shared" si="47"/>
        <v>178524.42538127402</v>
      </c>
      <c r="AI105" s="76">
        <f t="shared" si="47"/>
        <v>178524.42538127402</v>
      </c>
      <c r="AJ105" s="76">
        <f t="shared" si="47"/>
        <v>178524.42538127402</v>
      </c>
      <c r="AK105" s="76">
        <f t="shared" ref="AK105:BH105" si="48">AK83*$I40*3</f>
        <v>178524.42538127402</v>
      </c>
      <c r="AL105" s="76">
        <f t="shared" si="48"/>
        <v>178524.42538127402</v>
      </c>
      <c r="AM105" s="76">
        <f t="shared" si="48"/>
        <v>178524.42538127402</v>
      </c>
      <c r="AN105" s="76">
        <f t="shared" si="48"/>
        <v>178524.42538127402</v>
      </c>
      <c r="AO105" s="76">
        <f t="shared" si="48"/>
        <v>178524.42538127402</v>
      </c>
      <c r="AP105" s="76">
        <f t="shared" si="48"/>
        <v>178524.42538127402</v>
      </c>
      <c r="AQ105" s="76">
        <f t="shared" si="48"/>
        <v>178524.42538127402</v>
      </c>
      <c r="AR105" s="76">
        <f t="shared" si="48"/>
        <v>178524.42538127402</v>
      </c>
      <c r="AS105" s="76">
        <f t="shared" si="48"/>
        <v>178524.42538127402</v>
      </c>
      <c r="AT105" s="76">
        <f t="shared" si="48"/>
        <v>178524.42538127402</v>
      </c>
      <c r="AU105" s="76">
        <f t="shared" si="48"/>
        <v>0</v>
      </c>
      <c r="AV105" s="76">
        <f t="shared" si="48"/>
        <v>0</v>
      </c>
      <c r="AW105" s="76">
        <f t="shared" si="48"/>
        <v>0</v>
      </c>
      <c r="AX105" s="76">
        <f t="shared" si="48"/>
        <v>0</v>
      </c>
      <c r="AY105" s="76">
        <f t="shared" si="48"/>
        <v>0</v>
      </c>
      <c r="AZ105" s="76">
        <f t="shared" si="48"/>
        <v>0</v>
      </c>
      <c r="BA105" s="76">
        <f t="shared" si="48"/>
        <v>0</v>
      </c>
      <c r="BB105" s="76">
        <f t="shared" si="48"/>
        <v>0</v>
      </c>
      <c r="BC105" s="76">
        <f t="shared" si="48"/>
        <v>0</v>
      </c>
      <c r="BD105" s="76">
        <f t="shared" si="48"/>
        <v>0</v>
      </c>
      <c r="BE105" s="76">
        <f t="shared" si="48"/>
        <v>0</v>
      </c>
      <c r="BF105" s="76">
        <f t="shared" si="48"/>
        <v>0</v>
      </c>
      <c r="BG105" s="76">
        <f t="shared" si="48"/>
        <v>0</v>
      </c>
      <c r="BH105" s="76">
        <f t="shared" si="48"/>
        <v>0</v>
      </c>
    </row>
    <row r="106" spans="2:60" s="92" customFormat="1" ht="15" x14ac:dyDescent="0.25">
      <c r="B106" s="98" t="s">
        <v>89</v>
      </c>
      <c r="C106" s="228" t="s">
        <v>371</v>
      </c>
      <c r="D106" s="116">
        <f t="shared" si="46"/>
        <v>6120836.9344886392</v>
      </c>
      <c r="E106" s="76">
        <f t="shared" ref="E106:AJ106" si="49">E84*$I41*3</f>
        <v>0</v>
      </c>
      <c r="F106" s="76">
        <f t="shared" si="49"/>
        <v>0</v>
      </c>
      <c r="G106" s="76">
        <f t="shared" si="49"/>
        <v>153020.92336221598</v>
      </c>
      <c r="H106" s="76">
        <f t="shared" si="49"/>
        <v>153020.92336221598</v>
      </c>
      <c r="I106" s="76">
        <f t="shared" si="49"/>
        <v>153020.92336221598</v>
      </c>
      <c r="J106" s="76">
        <f t="shared" si="49"/>
        <v>153020.92336221598</v>
      </c>
      <c r="K106" s="76">
        <f t="shared" si="49"/>
        <v>153020.92336221598</v>
      </c>
      <c r="L106" s="76">
        <f t="shared" si="49"/>
        <v>153020.92336221598</v>
      </c>
      <c r="M106" s="76">
        <f t="shared" si="49"/>
        <v>153020.92336221598</v>
      </c>
      <c r="N106" s="76">
        <f t="shared" si="49"/>
        <v>153020.92336221598</v>
      </c>
      <c r="O106" s="76">
        <f t="shared" si="49"/>
        <v>153020.92336221598</v>
      </c>
      <c r="P106" s="76">
        <f t="shared" si="49"/>
        <v>153020.92336221598</v>
      </c>
      <c r="Q106" s="76">
        <f t="shared" si="49"/>
        <v>153020.92336221598</v>
      </c>
      <c r="R106" s="76">
        <f t="shared" si="49"/>
        <v>153020.92336221598</v>
      </c>
      <c r="S106" s="76">
        <f t="shared" si="49"/>
        <v>153020.92336221598</v>
      </c>
      <c r="T106" s="76">
        <f t="shared" si="49"/>
        <v>153020.92336221598</v>
      </c>
      <c r="U106" s="76">
        <f t="shared" si="49"/>
        <v>153020.92336221598</v>
      </c>
      <c r="V106" s="76">
        <f t="shared" si="49"/>
        <v>153020.92336221598</v>
      </c>
      <c r="W106" s="76">
        <f t="shared" si="49"/>
        <v>153020.92336221598</v>
      </c>
      <c r="X106" s="76">
        <f t="shared" si="49"/>
        <v>153020.92336221598</v>
      </c>
      <c r="Y106" s="76">
        <f t="shared" si="49"/>
        <v>153020.92336221598</v>
      </c>
      <c r="Z106" s="76">
        <f t="shared" si="49"/>
        <v>153020.92336221598</v>
      </c>
      <c r="AA106" s="76">
        <f t="shared" si="49"/>
        <v>153020.92336221598</v>
      </c>
      <c r="AB106" s="76">
        <f t="shared" si="49"/>
        <v>153020.92336221598</v>
      </c>
      <c r="AC106" s="76">
        <f t="shared" si="49"/>
        <v>153020.92336221598</v>
      </c>
      <c r="AD106" s="76">
        <f t="shared" si="49"/>
        <v>153020.92336221598</v>
      </c>
      <c r="AE106" s="76">
        <f t="shared" si="49"/>
        <v>153020.92336221598</v>
      </c>
      <c r="AF106" s="76">
        <f t="shared" si="49"/>
        <v>153020.92336221598</v>
      </c>
      <c r="AG106" s="76">
        <f t="shared" si="49"/>
        <v>153020.92336221598</v>
      </c>
      <c r="AH106" s="76">
        <f t="shared" si="49"/>
        <v>153020.92336221598</v>
      </c>
      <c r="AI106" s="76">
        <f t="shared" si="49"/>
        <v>153020.92336221598</v>
      </c>
      <c r="AJ106" s="76">
        <f t="shared" si="49"/>
        <v>153020.92336221598</v>
      </c>
      <c r="AK106" s="76">
        <f t="shared" ref="AK106:BH106" si="50">AK84*$I41*3</f>
        <v>153020.92336221598</v>
      </c>
      <c r="AL106" s="76">
        <f t="shared" si="50"/>
        <v>153020.92336221598</v>
      </c>
      <c r="AM106" s="76">
        <f t="shared" si="50"/>
        <v>153020.92336221598</v>
      </c>
      <c r="AN106" s="76">
        <f t="shared" si="50"/>
        <v>153020.92336221598</v>
      </c>
      <c r="AO106" s="76">
        <f t="shared" si="50"/>
        <v>153020.92336221598</v>
      </c>
      <c r="AP106" s="76">
        <f t="shared" si="50"/>
        <v>153020.92336221598</v>
      </c>
      <c r="AQ106" s="76">
        <f t="shared" si="50"/>
        <v>153020.92336221598</v>
      </c>
      <c r="AR106" s="76">
        <f t="shared" si="50"/>
        <v>153020.92336221598</v>
      </c>
      <c r="AS106" s="76">
        <f t="shared" si="50"/>
        <v>153020.92336221598</v>
      </c>
      <c r="AT106" s="76">
        <f t="shared" si="50"/>
        <v>153020.92336221598</v>
      </c>
      <c r="AU106" s="76">
        <f t="shared" si="50"/>
        <v>0</v>
      </c>
      <c r="AV106" s="76">
        <f t="shared" si="50"/>
        <v>0</v>
      </c>
      <c r="AW106" s="76">
        <f t="shared" si="50"/>
        <v>0</v>
      </c>
      <c r="AX106" s="76">
        <f t="shared" si="50"/>
        <v>0</v>
      </c>
      <c r="AY106" s="76">
        <f t="shared" si="50"/>
        <v>0</v>
      </c>
      <c r="AZ106" s="76">
        <f t="shared" si="50"/>
        <v>0</v>
      </c>
      <c r="BA106" s="76">
        <f t="shared" si="50"/>
        <v>0</v>
      </c>
      <c r="BB106" s="76">
        <f t="shared" si="50"/>
        <v>0</v>
      </c>
      <c r="BC106" s="76">
        <f t="shared" si="50"/>
        <v>0</v>
      </c>
      <c r="BD106" s="76">
        <f t="shared" si="50"/>
        <v>0</v>
      </c>
      <c r="BE106" s="76">
        <f t="shared" si="50"/>
        <v>0</v>
      </c>
      <c r="BF106" s="76">
        <f t="shared" si="50"/>
        <v>0</v>
      </c>
      <c r="BG106" s="76">
        <f t="shared" si="50"/>
        <v>0</v>
      </c>
      <c r="BH106" s="76">
        <f t="shared" si="50"/>
        <v>0</v>
      </c>
    </row>
    <row r="107" spans="2:60" s="92" customFormat="1" ht="15" x14ac:dyDescent="0.25">
      <c r="B107" s="98" t="s">
        <v>90</v>
      </c>
      <c r="C107" s="228" t="s">
        <v>124</v>
      </c>
      <c r="D107" s="116">
        <f t="shared" si="46"/>
        <v>510069.685372632</v>
      </c>
      <c r="E107" s="76">
        <f t="shared" ref="E107:AJ107" si="51">E85*$I42*3</f>
        <v>0</v>
      </c>
      <c r="F107" s="76">
        <f t="shared" si="51"/>
        <v>255034.842686316</v>
      </c>
      <c r="G107" s="76">
        <f t="shared" si="51"/>
        <v>255034.842686316</v>
      </c>
      <c r="H107" s="76">
        <f t="shared" si="51"/>
        <v>0</v>
      </c>
      <c r="I107" s="76">
        <f t="shared" si="51"/>
        <v>0</v>
      </c>
      <c r="J107" s="76">
        <f t="shared" si="51"/>
        <v>0</v>
      </c>
      <c r="K107" s="76">
        <f t="shared" si="51"/>
        <v>0</v>
      </c>
      <c r="L107" s="76">
        <f t="shared" si="51"/>
        <v>0</v>
      </c>
      <c r="M107" s="76">
        <f t="shared" si="51"/>
        <v>0</v>
      </c>
      <c r="N107" s="76">
        <f t="shared" si="51"/>
        <v>0</v>
      </c>
      <c r="O107" s="76">
        <f t="shared" si="51"/>
        <v>0</v>
      </c>
      <c r="P107" s="76">
        <f t="shared" si="51"/>
        <v>0</v>
      </c>
      <c r="Q107" s="76">
        <f t="shared" si="51"/>
        <v>0</v>
      </c>
      <c r="R107" s="76">
        <f t="shared" si="51"/>
        <v>0</v>
      </c>
      <c r="S107" s="76">
        <f t="shared" si="51"/>
        <v>0</v>
      </c>
      <c r="T107" s="76">
        <f t="shared" si="51"/>
        <v>0</v>
      </c>
      <c r="U107" s="76">
        <f t="shared" si="51"/>
        <v>0</v>
      </c>
      <c r="V107" s="76">
        <f t="shared" si="51"/>
        <v>0</v>
      </c>
      <c r="W107" s="76">
        <f t="shared" si="51"/>
        <v>0</v>
      </c>
      <c r="X107" s="76">
        <f t="shared" si="51"/>
        <v>0</v>
      </c>
      <c r="Y107" s="76">
        <f t="shared" si="51"/>
        <v>0</v>
      </c>
      <c r="Z107" s="76">
        <f t="shared" si="51"/>
        <v>0</v>
      </c>
      <c r="AA107" s="76">
        <f t="shared" si="51"/>
        <v>0</v>
      </c>
      <c r="AB107" s="76">
        <f t="shared" si="51"/>
        <v>0</v>
      </c>
      <c r="AC107" s="76">
        <f t="shared" si="51"/>
        <v>0</v>
      </c>
      <c r="AD107" s="76">
        <f t="shared" si="51"/>
        <v>0</v>
      </c>
      <c r="AE107" s="76">
        <f t="shared" si="51"/>
        <v>0</v>
      </c>
      <c r="AF107" s="76">
        <f t="shared" si="51"/>
        <v>0</v>
      </c>
      <c r="AG107" s="76">
        <f t="shared" si="51"/>
        <v>0</v>
      </c>
      <c r="AH107" s="76">
        <f t="shared" si="51"/>
        <v>0</v>
      </c>
      <c r="AI107" s="76">
        <f t="shared" si="51"/>
        <v>0</v>
      </c>
      <c r="AJ107" s="76">
        <f t="shared" si="51"/>
        <v>0</v>
      </c>
      <c r="AK107" s="76">
        <f t="shared" ref="AK107:BH107" si="52">AK85*$I42*3</f>
        <v>0</v>
      </c>
      <c r="AL107" s="76">
        <f t="shared" si="52"/>
        <v>0</v>
      </c>
      <c r="AM107" s="76">
        <f t="shared" si="52"/>
        <v>0</v>
      </c>
      <c r="AN107" s="76">
        <f t="shared" si="52"/>
        <v>0</v>
      </c>
      <c r="AO107" s="76">
        <f t="shared" si="52"/>
        <v>0</v>
      </c>
      <c r="AP107" s="76">
        <f t="shared" si="52"/>
        <v>0</v>
      </c>
      <c r="AQ107" s="76">
        <f t="shared" si="52"/>
        <v>0</v>
      </c>
      <c r="AR107" s="76">
        <f t="shared" si="52"/>
        <v>0</v>
      </c>
      <c r="AS107" s="76">
        <f t="shared" si="52"/>
        <v>0</v>
      </c>
      <c r="AT107" s="76">
        <f t="shared" si="52"/>
        <v>0</v>
      </c>
      <c r="AU107" s="76">
        <f t="shared" si="52"/>
        <v>0</v>
      </c>
      <c r="AV107" s="76">
        <f t="shared" si="52"/>
        <v>0</v>
      </c>
      <c r="AW107" s="76">
        <f t="shared" si="52"/>
        <v>0</v>
      </c>
      <c r="AX107" s="76">
        <f t="shared" si="52"/>
        <v>0</v>
      </c>
      <c r="AY107" s="76">
        <f t="shared" si="52"/>
        <v>0</v>
      </c>
      <c r="AZ107" s="76">
        <f t="shared" si="52"/>
        <v>0</v>
      </c>
      <c r="BA107" s="76">
        <f t="shared" si="52"/>
        <v>0</v>
      </c>
      <c r="BB107" s="76">
        <f t="shared" si="52"/>
        <v>0</v>
      </c>
      <c r="BC107" s="76">
        <f t="shared" si="52"/>
        <v>0</v>
      </c>
      <c r="BD107" s="76">
        <f t="shared" si="52"/>
        <v>0</v>
      </c>
      <c r="BE107" s="76">
        <f t="shared" si="52"/>
        <v>0</v>
      </c>
      <c r="BF107" s="76">
        <f t="shared" si="52"/>
        <v>0</v>
      </c>
      <c r="BG107" s="76">
        <f t="shared" si="52"/>
        <v>0</v>
      </c>
      <c r="BH107" s="76">
        <f t="shared" si="52"/>
        <v>0</v>
      </c>
    </row>
    <row r="108" spans="2:60" s="92" customFormat="1" ht="15" hidden="1" x14ac:dyDescent="0.25">
      <c r="B108" s="98"/>
      <c r="C108" s="228"/>
      <c r="D108" s="116">
        <f t="shared" si="46"/>
        <v>0</v>
      </c>
      <c r="E108" s="76">
        <f t="shared" ref="E108:AJ108" si="53">E86*$I43*3</f>
        <v>0</v>
      </c>
      <c r="F108" s="76">
        <f t="shared" si="53"/>
        <v>0</v>
      </c>
      <c r="G108" s="76">
        <f t="shared" si="53"/>
        <v>0</v>
      </c>
      <c r="H108" s="76">
        <f t="shared" si="53"/>
        <v>0</v>
      </c>
      <c r="I108" s="76">
        <f t="shared" si="53"/>
        <v>0</v>
      </c>
      <c r="J108" s="76">
        <f t="shared" si="53"/>
        <v>0</v>
      </c>
      <c r="K108" s="76">
        <f t="shared" si="53"/>
        <v>0</v>
      </c>
      <c r="L108" s="76">
        <f t="shared" si="53"/>
        <v>0</v>
      </c>
      <c r="M108" s="76">
        <f t="shared" si="53"/>
        <v>0</v>
      </c>
      <c r="N108" s="76">
        <f t="shared" si="53"/>
        <v>0</v>
      </c>
      <c r="O108" s="76">
        <f t="shared" si="53"/>
        <v>0</v>
      </c>
      <c r="P108" s="76">
        <f t="shared" si="53"/>
        <v>0</v>
      </c>
      <c r="Q108" s="76">
        <f t="shared" si="53"/>
        <v>0</v>
      </c>
      <c r="R108" s="76">
        <f t="shared" si="53"/>
        <v>0</v>
      </c>
      <c r="S108" s="76">
        <f t="shared" si="53"/>
        <v>0</v>
      </c>
      <c r="T108" s="76">
        <f t="shared" si="53"/>
        <v>0</v>
      </c>
      <c r="U108" s="76">
        <f t="shared" si="53"/>
        <v>0</v>
      </c>
      <c r="V108" s="76">
        <f t="shared" si="53"/>
        <v>0</v>
      </c>
      <c r="W108" s="76">
        <f t="shared" si="53"/>
        <v>0</v>
      </c>
      <c r="X108" s="76">
        <f t="shared" si="53"/>
        <v>0</v>
      </c>
      <c r="Y108" s="76">
        <f t="shared" si="53"/>
        <v>0</v>
      </c>
      <c r="Z108" s="76">
        <f t="shared" si="53"/>
        <v>0</v>
      </c>
      <c r="AA108" s="76">
        <f t="shared" si="53"/>
        <v>0</v>
      </c>
      <c r="AB108" s="76">
        <f t="shared" si="53"/>
        <v>0</v>
      </c>
      <c r="AC108" s="76">
        <f t="shared" si="53"/>
        <v>0</v>
      </c>
      <c r="AD108" s="76">
        <f t="shared" si="53"/>
        <v>0</v>
      </c>
      <c r="AE108" s="76">
        <f t="shared" si="53"/>
        <v>0</v>
      </c>
      <c r="AF108" s="76">
        <f t="shared" si="53"/>
        <v>0</v>
      </c>
      <c r="AG108" s="76">
        <f t="shared" si="53"/>
        <v>0</v>
      </c>
      <c r="AH108" s="76">
        <f t="shared" si="53"/>
        <v>0</v>
      </c>
      <c r="AI108" s="76">
        <f t="shared" si="53"/>
        <v>0</v>
      </c>
      <c r="AJ108" s="76">
        <f t="shared" si="53"/>
        <v>0</v>
      </c>
      <c r="AK108" s="76">
        <f t="shared" ref="AK108:BH108" si="54">AK86*$I43*3</f>
        <v>0</v>
      </c>
      <c r="AL108" s="76">
        <f t="shared" si="54"/>
        <v>0</v>
      </c>
      <c r="AM108" s="76">
        <f t="shared" si="54"/>
        <v>0</v>
      </c>
      <c r="AN108" s="76">
        <f t="shared" si="54"/>
        <v>0</v>
      </c>
      <c r="AO108" s="76">
        <f t="shared" si="54"/>
        <v>0</v>
      </c>
      <c r="AP108" s="76">
        <f t="shared" si="54"/>
        <v>0</v>
      </c>
      <c r="AQ108" s="76">
        <f t="shared" si="54"/>
        <v>0</v>
      </c>
      <c r="AR108" s="76">
        <f t="shared" si="54"/>
        <v>0</v>
      </c>
      <c r="AS108" s="76">
        <f t="shared" si="54"/>
        <v>0</v>
      </c>
      <c r="AT108" s="76">
        <f t="shared" si="54"/>
        <v>0</v>
      </c>
      <c r="AU108" s="76">
        <f t="shared" si="54"/>
        <v>0</v>
      </c>
      <c r="AV108" s="76">
        <f t="shared" si="54"/>
        <v>0</v>
      </c>
      <c r="AW108" s="76">
        <f t="shared" si="54"/>
        <v>0</v>
      </c>
      <c r="AX108" s="76">
        <f t="shared" si="54"/>
        <v>0</v>
      </c>
      <c r="AY108" s="76">
        <f t="shared" si="54"/>
        <v>0</v>
      </c>
      <c r="AZ108" s="76">
        <f t="shared" si="54"/>
        <v>0</v>
      </c>
      <c r="BA108" s="76">
        <f t="shared" si="54"/>
        <v>0</v>
      </c>
      <c r="BB108" s="76">
        <f t="shared" si="54"/>
        <v>0</v>
      </c>
      <c r="BC108" s="76">
        <f t="shared" si="54"/>
        <v>0</v>
      </c>
      <c r="BD108" s="76">
        <f t="shared" si="54"/>
        <v>0</v>
      </c>
      <c r="BE108" s="76">
        <f t="shared" si="54"/>
        <v>0</v>
      </c>
      <c r="BF108" s="76">
        <f t="shared" si="54"/>
        <v>0</v>
      </c>
      <c r="BG108" s="76">
        <f t="shared" si="54"/>
        <v>0</v>
      </c>
      <c r="BH108" s="76">
        <f t="shared" si="54"/>
        <v>0</v>
      </c>
    </row>
    <row r="109" spans="2:60" s="92" customFormat="1" ht="15" x14ac:dyDescent="0.25">
      <c r="B109" s="98" t="s">
        <v>91</v>
      </c>
      <c r="C109" s="228" t="s">
        <v>125</v>
      </c>
      <c r="D109" s="116">
        <f t="shared" si="46"/>
        <v>6120836.9344886392</v>
      </c>
      <c r="E109" s="76">
        <f t="shared" ref="E109:AJ109" si="55">E87*$I44*3</f>
        <v>0</v>
      </c>
      <c r="F109" s="76">
        <f t="shared" si="55"/>
        <v>0</v>
      </c>
      <c r="G109" s="76">
        <f t="shared" si="55"/>
        <v>153020.92336221598</v>
      </c>
      <c r="H109" s="76">
        <f t="shared" si="55"/>
        <v>153020.92336221598</v>
      </c>
      <c r="I109" s="76">
        <f t="shared" si="55"/>
        <v>153020.92336221598</v>
      </c>
      <c r="J109" s="76">
        <f t="shared" si="55"/>
        <v>153020.92336221598</v>
      </c>
      <c r="K109" s="76">
        <f t="shared" si="55"/>
        <v>153020.92336221598</v>
      </c>
      <c r="L109" s="76">
        <f t="shared" si="55"/>
        <v>153020.92336221598</v>
      </c>
      <c r="M109" s="76">
        <f t="shared" si="55"/>
        <v>153020.92336221598</v>
      </c>
      <c r="N109" s="76">
        <f t="shared" si="55"/>
        <v>153020.92336221598</v>
      </c>
      <c r="O109" s="76">
        <f t="shared" si="55"/>
        <v>153020.92336221598</v>
      </c>
      <c r="P109" s="76">
        <f t="shared" si="55"/>
        <v>153020.92336221598</v>
      </c>
      <c r="Q109" s="76">
        <f t="shared" si="55"/>
        <v>153020.92336221598</v>
      </c>
      <c r="R109" s="76">
        <f t="shared" si="55"/>
        <v>153020.92336221598</v>
      </c>
      <c r="S109" s="76">
        <f t="shared" si="55"/>
        <v>153020.92336221598</v>
      </c>
      <c r="T109" s="76">
        <f t="shared" si="55"/>
        <v>153020.92336221598</v>
      </c>
      <c r="U109" s="76">
        <f t="shared" si="55"/>
        <v>153020.92336221598</v>
      </c>
      <c r="V109" s="76">
        <f t="shared" si="55"/>
        <v>153020.92336221598</v>
      </c>
      <c r="W109" s="76">
        <f t="shared" si="55"/>
        <v>153020.92336221598</v>
      </c>
      <c r="X109" s="76">
        <f t="shared" si="55"/>
        <v>153020.92336221598</v>
      </c>
      <c r="Y109" s="76">
        <f t="shared" si="55"/>
        <v>153020.92336221598</v>
      </c>
      <c r="Z109" s="76">
        <f t="shared" si="55"/>
        <v>153020.92336221598</v>
      </c>
      <c r="AA109" s="76">
        <f t="shared" si="55"/>
        <v>153020.92336221598</v>
      </c>
      <c r="AB109" s="76">
        <f t="shared" si="55"/>
        <v>153020.92336221598</v>
      </c>
      <c r="AC109" s="76">
        <f t="shared" si="55"/>
        <v>153020.92336221598</v>
      </c>
      <c r="AD109" s="76">
        <f t="shared" si="55"/>
        <v>153020.92336221598</v>
      </c>
      <c r="AE109" s="76">
        <f t="shared" si="55"/>
        <v>153020.92336221598</v>
      </c>
      <c r="AF109" s="76">
        <f t="shared" si="55"/>
        <v>153020.92336221598</v>
      </c>
      <c r="AG109" s="76">
        <f t="shared" si="55"/>
        <v>153020.92336221598</v>
      </c>
      <c r="AH109" s="76">
        <f t="shared" si="55"/>
        <v>153020.92336221598</v>
      </c>
      <c r="AI109" s="76">
        <f t="shared" si="55"/>
        <v>153020.92336221598</v>
      </c>
      <c r="AJ109" s="76">
        <f t="shared" si="55"/>
        <v>153020.92336221598</v>
      </c>
      <c r="AK109" s="76">
        <f t="shared" ref="AK109:BH109" si="56">AK87*$I44*3</f>
        <v>153020.92336221598</v>
      </c>
      <c r="AL109" s="76">
        <f t="shared" si="56"/>
        <v>153020.92336221598</v>
      </c>
      <c r="AM109" s="76">
        <f t="shared" si="56"/>
        <v>153020.92336221598</v>
      </c>
      <c r="AN109" s="76">
        <f t="shared" si="56"/>
        <v>153020.92336221598</v>
      </c>
      <c r="AO109" s="76">
        <f t="shared" si="56"/>
        <v>153020.92336221598</v>
      </c>
      <c r="AP109" s="76">
        <f t="shared" si="56"/>
        <v>153020.92336221598</v>
      </c>
      <c r="AQ109" s="76">
        <f t="shared" si="56"/>
        <v>153020.92336221598</v>
      </c>
      <c r="AR109" s="76">
        <f t="shared" si="56"/>
        <v>153020.92336221598</v>
      </c>
      <c r="AS109" s="76">
        <f t="shared" si="56"/>
        <v>153020.92336221598</v>
      </c>
      <c r="AT109" s="76">
        <f t="shared" si="56"/>
        <v>153020.92336221598</v>
      </c>
      <c r="AU109" s="76">
        <f t="shared" si="56"/>
        <v>0</v>
      </c>
      <c r="AV109" s="76">
        <f t="shared" si="56"/>
        <v>0</v>
      </c>
      <c r="AW109" s="76">
        <f t="shared" si="56"/>
        <v>0</v>
      </c>
      <c r="AX109" s="76">
        <f t="shared" si="56"/>
        <v>0</v>
      </c>
      <c r="AY109" s="76">
        <f t="shared" si="56"/>
        <v>0</v>
      </c>
      <c r="AZ109" s="76">
        <f t="shared" si="56"/>
        <v>0</v>
      </c>
      <c r="BA109" s="76">
        <f t="shared" si="56"/>
        <v>0</v>
      </c>
      <c r="BB109" s="76">
        <f t="shared" si="56"/>
        <v>0</v>
      </c>
      <c r="BC109" s="76">
        <f t="shared" si="56"/>
        <v>0</v>
      </c>
      <c r="BD109" s="76">
        <f t="shared" si="56"/>
        <v>0</v>
      </c>
      <c r="BE109" s="76">
        <f t="shared" si="56"/>
        <v>0</v>
      </c>
      <c r="BF109" s="76">
        <f t="shared" si="56"/>
        <v>0</v>
      </c>
      <c r="BG109" s="76">
        <f t="shared" si="56"/>
        <v>0</v>
      </c>
      <c r="BH109" s="76">
        <f t="shared" si="56"/>
        <v>0</v>
      </c>
    </row>
    <row r="110" spans="2:60" s="92" customFormat="1" ht="15" x14ac:dyDescent="0.25">
      <c r="B110" s="98" t="s">
        <v>92</v>
      </c>
      <c r="C110" s="228" t="s">
        <v>126</v>
      </c>
      <c r="D110" s="116">
        <f t="shared" si="46"/>
        <v>14639001.061845761</v>
      </c>
      <c r="E110" s="76">
        <f t="shared" ref="E110:AJ110" si="57">E88*$I45*3</f>
        <v>0</v>
      </c>
      <c r="F110" s="76">
        <f t="shared" si="57"/>
        <v>357048.80638648197</v>
      </c>
      <c r="G110" s="76">
        <f t="shared" si="57"/>
        <v>357048.80638648197</v>
      </c>
      <c r="H110" s="76">
        <f t="shared" si="57"/>
        <v>357048.80638648197</v>
      </c>
      <c r="I110" s="76">
        <f t="shared" si="57"/>
        <v>357048.80638648197</v>
      </c>
      <c r="J110" s="76">
        <f t="shared" si="57"/>
        <v>357048.80638648197</v>
      </c>
      <c r="K110" s="76">
        <f t="shared" si="57"/>
        <v>357048.80638648197</v>
      </c>
      <c r="L110" s="76">
        <f t="shared" si="57"/>
        <v>357048.80638648197</v>
      </c>
      <c r="M110" s="76">
        <f t="shared" si="57"/>
        <v>357048.80638648197</v>
      </c>
      <c r="N110" s="76">
        <f t="shared" si="57"/>
        <v>357048.80638648197</v>
      </c>
      <c r="O110" s="76">
        <f t="shared" si="57"/>
        <v>357048.80638648197</v>
      </c>
      <c r="P110" s="76">
        <f t="shared" si="57"/>
        <v>357048.80638648197</v>
      </c>
      <c r="Q110" s="76">
        <f t="shared" si="57"/>
        <v>357048.80638648197</v>
      </c>
      <c r="R110" s="76">
        <f t="shared" si="57"/>
        <v>357048.80638648197</v>
      </c>
      <c r="S110" s="76">
        <f t="shared" si="57"/>
        <v>357048.80638648197</v>
      </c>
      <c r="T110" s="76">
        <f t="shared" si="57"/>
        <v>357048.80638648197</v>
      </c>
      <c r="U110" s="76">
        <f t="shared" si="57"/>
        <v>357048.80638648197</v>
      </c>
      <c r="V110" s="76">
        <f t="shared" si="57"/>
        <v>357048.80638648197</v>
      </c>
      <c r="W110" s="76">
        <f t="shared" si="57"/>
        <v>357048.80638648197</v>
      </c>
      <c r="X110" s="76">
        <f t="shared" si="57"/>
        <v>357048.80638648197</v>
      </c>
      <c r="Y110" s="76">
        <f t="shared" si="57"/>
        <v>357048.80638648197</v>
      </c>
      <c r="Z110" s="76">
        <f t="shared" si="57"/>
        <v>357048.80638648197</v>
      </c>
      <c r="AA110" s="76">
        <f t="shared" si="57"/>
        <v>357048.80638648197</v>
      </c>
      <c r="AB110" s="76">
        <f t="shared" si="57"/>
        <v>357048.80638648197</v>
      </c>
      <c r="AC110" s="76">
        <f t="shared" si="57"/>
        <v>357048.80638648197</v>
      </c>
      <c r="AD110" s="76">
        <f t="shared" si="57"/>
        <v>357048.80638648197</v>
      </c>
      <c r="AE110" s="76">
        <f t="shared" si="57"/>
        <v>357048.80638648197</v>
      </c>
      <c r="AF110" s="76">
        <f t="shared" si="57"/>
        <v>357048.80638648197</v>
      </c>
      <c r="AG110" s="76">
        <f t="shared" si="57"/>
        <v>357048.80638648197</v>
      </c>
      <c r="AH110" s="76">
        <f t="shared" si="57"/>
        <v>357048.80638648197</v>
      </c>
      <c r="AI110" s="76">
        <f t="shared" si="57"/>
        <v>357048.80638648197</v>
      </c>
      <c r="AJ110" s="76">
        <f t="shared" si="57"/>
        <v>357048.80638648197</v>
      </c>
      <c r="AK110" s="76">
        <f t="shared" ref="AK110:BH110" si="58">AK88*$I45*3</f>
        <v>357048.80638648197</v>
      </c>
      <c r="AL110" s="76">
        <f t="shared" si="58"/>
        <v>357048.80638648197</v>
      </c>
      <c r="AM110" s="76">
        <f t="shared" si="58"/>
        <v>357048.80638648197</v>
      </c>
      <c r="AN110" s="76">
        <f t="shared" si="58"/>
        <v>357048.80638648197</v>
      </c>
      <c r="AO110" s="76">
        <f t="shared" si="58"/>
        <v>357048.80638648197</v>
      </c>
      <c r="AP110" s="76">
        <f t="shared" si="58"/>
        <v>357048.80638648197</v>
      </c>
      <c r="AQ110" s="76">
        <f t="shared" si="58"/>
        <v>357048.80638648197</v>
      </c>
      <c r="AR110" s="76">
        <f t="shared" si="58"/>
        <v>357048.80638648197</v>
      </c>
      <c r="AS110" s="76">
        <f t="shared" si="58"/>
        <v>357048.80638648197</v>
      </c>
      <c r="AT110" s="76">
        <f t="shared" si="58"/>
        <v>357048.80638648197</v>
      </c>
      <c r="AU110" s="76">
        <f t="shared" si="58"/>
        <v>0</v>
      </c>
      <c r="AV110" s="76">
        <f t="shared" si="58"/>
        <v>0</v>
      </c>
      <c r="AW110" s="76">
        <f t="shared" si="58"/>
        <v>0</v>
      </c>
      <c r="AX110" s="76">
        <f t="shared" si="58"/>
        <v>0</v>
      </c>
      <c r="AY110" s="76">
        <f t="shared" si="58"/>
        <v>0</v>
      </c>
      <c r="AZ110" s="76">
        <f t="shared" si="58"/>
        <v>0</v>
      </c>
      <c r="BA110" s="76">
        <f t="shared" si="58"/>
        <v>0</v>
      </c>
      <c r="BB110" s="76">
        <f t="shared" si="58"/>
        <v>0</v>
      </c>
      <c r="BC110" s="76">
        <f t="shared" si="58"/>
        <v>0</v>
      </c>
      <c r="BD110" s="76">
        <f t="shared" si="58"/>
        <v>0</v>
      </c>
      <c r="BE110" s="76">
        <f t="shared" si="58"/>
        <v>0</v>
      </c>
      <c r="BF110" s="76">
        <f t="shared" si="58"/>
        <v>0</v>
      </c>
      <c r="BG110" s="76">
        <f t="shared" si="58"/>
        <v>0</v>
      </c>
      <c r="BH110" s="76">
        <f t="shared" si="58"/>
        <v>0</v>
      </c>
    </row>
    <row r="111" spans="2:60" s="92" customFormat="1" ht="15" hidden="1" x14ac:dyDescent="0.25">
      <c r="B111" s="98"/>
      <c r="C111" s="228"/>
      <c r="D111" s="116">
        <f t="shared" si="46"/>
        <v>0</v>
      </c>
      <c r="E111" s="76">
        <f t="shared" ref="E111:AJ111" si="59">E89*$I46*3</f>
        <v>0</v>
      </c>
      <c r="F111" s="76">
        <f t="shared" si="59"/>
        <v>0</v>
      </c>
      <c r="G111" s="76">
        <f t="shared" si="59"/>
        <v>0</v>
      </c>
      <c r="H111" s="76">
        <f t="shared" si="59"/>
        <v>0</v>
      </c>
      <c r="I111" s="76">
        <f t="shared" si="59"/>
        <v>0</v>
      </c>
      <c r="J111" s="76">
        <f t="shared" si="59"/>
        <v>0</v>
      </c>
      <c r="K111" s="76">
        <f t="shared" si="59"/>
        <v>0</v>
      </c>
      <c r="L111" s="76">
        <f t="shared" si="59"/>
        <v>0</v>
      </c>
      <c r="M111" s="76">
        <f t="shared" si="59"/>
        <v>0</v>
      </c>
      <c r="N111" s="76">
        <f t="shared" si="59"/>
        <v>0</v>
      </c>
      <c r="O111" s="76">
        <f t="shared" si="59"/>
        <v>0</v>
      </c>
      <c r="P111" s="76">
        <f t="shared" si="59"/>
        <v>0</v>
      </c>
      <c r="Q111" s="76">
        <f t="shared" si="59"/>
        <v>0</v>
      </c>
      <c r="R111" s="76">
        <f t="shared" si="59"/>
        <v>0</v>
      </c>
      <c r="S111" s="76">
        <f t="shared" si="59"/>
        <v>0</v>
      </c>
      <c r="T111" s="76">
        <f t="shared" si="59"/>
        <v>0</v>
      </c>
      <c r="U111" s="76">
        <f t="shared" si="59"/>
        <v>0</v>
      </c>
      <c r="V111" s="76">
        <f t="shared" si="59"/>
        <v>0</v>
      </c>
      <c r="W111" s="76">
        <f t="shared" si="59"/>
        <v>0</v>
      </c>
      <c r="X111" s="76">
        <f t="shared" si="59"/>
        <v>0</v>
      </c>
      <c r="Y111" s="76">
        <f t="shared" si="59"/>
        <v>0</v>
      </c>
      <c r="Z111" s="76">
        <f t="shared" si="59"/>
        <v>0</v>
      </c>
      <c r="AA111" s="76">
        <f t="shared" si="59"/>
        <v>0</v>
      </c>
      <c r="AB111" s="76">
        <f t="shared" si="59"/>
        <v>0</v>
      </c>
      <c r="AC111" s="76">
        <f t="shared" si="59"/>
        <v>0</v>
      </c>
      <c r="AD111" s="76">
        <f t="shared" si="59"/>
        <v>0</v>
      </c>
      <c r="AE111" s="76">
        <f t="shared" si="59"/>
        <v>0</v>
      </c>
      <c r="AF111" s="76">
        <f t="shared" si="59"/>
        <v>0</v>
      </c>
      <c r="AG111" s="76">
        <f t="shared" si="59"/>
        <v>0</v>
      </c>
      <c r="AH111" s="76">
        <f t="shared" si="59"/>
        <v>0</v>
      </c>
      <c r="AI111" s="76">
        <f t="shared" si="59"/>
        <v>0</v>
      </c>
      <c r="AJ111" s="76">
        <f t="shared" si="59"/>
        <v>0</v>
      </c>
      <c r="AK111" s="76">
        <f t="shared" ref="AK111:BH111" si="60">AK89*$I46*3</f>
        <v>0</v>
      </c>
      <c r="AL111" s="76">
        <f t="shared" si="60"/>
        <v>0</v>
      </c>
      <c r="AM111" s="76">
        <f t="shared" si="60"/>
        <v>0</v>
      </c>
      <c r="AN111" s="76">
        <f t="shared" si="60"/>
        <v>0</v>
      </c>
      <c r="AO111" s="76">
        <f t="shared" si="60"/>
        <v>0</v>
      </c>
      <c r="AP111" s="76">
        <f t="shared" si="60"/>
        <v>0</v>
      </c>
      <c r="AQ111" s="76">
        <f t="shared" si="60"/>
        <v>0</v>
      </c>
      <c r="AR111" s="76">
        <f t="shared" si="60"/>
        <v>0</v>
      </c>
      <c r="AS111" s="76">
        <f t="shared" si="60"/>
        <v>0</v>
      </c>
      <c r="AT111" s="76">
        <f t="shared" si="60"/>
        <v>0</v>
      </c>
      <c r="AU111" s="76">
        <f t="shared" si="60"/>
        <v>0</v>
      </c>
      <c r="AV111" s="76">
        <f t="shared" si="60"/>
        <v>0</v>
      </c>
      <c r="AW111" s="76">
        <f t="shared" si="60"/>
        <v>0</v>
      </c>
      <c r="AX111" s="76">
        <f t="shared" si="60"/>
        <v>0</v>
      </c>
      <c r="AY111" s="76">
        <f t="shared" si="60"/>
        <v>0</v>
      </c>
      <c r="AZ111" s="76">
        <f t="shared" si="60"/>
        <v>0</v>
      </c>
      <c r="BA111" s="76">
        <f t="shared" si="60"/>
        <v>0</v>
      </c>
      <c r="BB111" s="76">
        <f t="shared" si="60"/>
        <v>0</v>
      </c>
      <c r="BC111" s="76">
        <f t="shared" si="60"/>
        <v>0</v>
      </c>
      <c r="BD111" s="76">
        <f t="shared" si="60"/>
        <v>0</v>
      </c>
      <c r="BE111" s="76">
        <f t="shared" si="60"/>
        <v>0</v>
      </c>
      <c r="BF111" s="76">
        <f t="shared" si="60"/>
        <v>0</v>
      </c>
      <c r="BG111" s="76">
        <f t="shared" si="60"/>
        <v>0</v>
      </c>
      <c r="BH111" s="76">
        <f t="shared" si="60"/>
        <v>0</v>
      </c>
    </row>
    <row r="112" spans="2:60" s="92" customFormat="1" ht="15" x14ac:dyDescent="0.25">
      <c r="B112" s="98" t="s">
        <v>102</v>
      </c>
      <c r="C112" s="228" t="s">
        <v>127</v>
      </c>
      <c r="D112" s="116">
        <f t="shared" si="46"/>
        <v>16730286.407989813</v>
      </c>
      <c r="E112" s="76">
        <f t="shared" ref="E112:AJ112" si="61">E90*$I47*3</f>
        <v>0</v>
      </c>
      <c r="F112" s="76">
        <f t="shared" si="61"/>
        <v>408055.76604853204</v>
      </c>
      <c r="G112" s="76">
        <f t="shared" si="61"/>
        <v>408055.76604853204</v>
      </c>
      <c r="H112" s="76">
        <f t="shared" si="61"/>
        <v>408055.76604853204</v>
      </c>
      <c r="I112" s="76">
        <f t="shared" si="61"/>
        <v>408055.76604853204</v>
      </c>
      <c r="J112" s="76">
        <f t="shared" si="61"/>
        <v>408055.76604853204</v>
      </c>
      <c r="K112" s="76">
        <f t="shared" si="61"/>
        <v>408055.76604853204</v>
      </c>
      <c r="L112" s="76">
        <f t="shared" si="61"/>
        <v>408055.76604853204</v>
      </c>
      <c r="M112" s="76">
        <f t="shared" si="61"/>
        <v>408055.76604853204</v>
      </c>
      <c r="N112" s="76">
        <f t="shared" si="61"/>
        <v>408055.76604853204</v>
      </c>
      <c r="O112" s="76">
        <f t="shared" si="61"/>
        <v>408055.76604853204</v>
      </c>
      <c r="P112" s="76">
        <f t="shared" si="61"/>
        <v>408055.76604853204</v>
      </c>
      <c r="Q112" s="76">
        <f t="shared" si="61"/>
        <v>408055.76604853204</v>
      </c>
      <c r="R112" s="76">
        <f t="shared" si="61"/>
        <v>408055.76604853204</v>
      </c>
      <c r="S112" s="76">
        <f t="shared" si="61"/>
        <v>408055.76604853204</v>
      </c>
      <c r="T112" s="76">
        <f t="shared" si="61"/>
        <v>408055.76604853204</v>
      </c>
      <c r="U112" s="76">
        <f t="shared" si="61"/>
        <v>408055.76604853204</v>
      </c>
      <c r="V112" s="76">
        <f t="shared" si="61"/>
        <v>408055.76604853204</v>
      </c>
      <c r="W112" s="76">
        <f t="shared" si="61"/>
        <v>408055.76604853204</v>
      </c>
      <c r="X112" s="76">
        <f t="shared" si="61"/>
        <v>408055.76604853204</v>
      </c>
      <c r="Y112" s="76">
        <f t="shared" si="61"/>
        <v>408055.76604853204</v>
      </c>
      <c r="Z112" s="76">
        <f t="shared" si="61"/>
        <v>408055.76604853204</v>
      </c>
      <c r="AA112" s="76">
        <f t="shared" si="61"/>
        <v>408055.76604853204</v>
      </c>
      <c r="AB112" s="76">
        <f t="shared" si="61"/>
        <v>408055.76604853204</v>
      </c>
      <c r="AC112" s="76">
        <f t="shared" si="61"/>
        <v>408055.76604853204</v>
      </c>
      <c r="AD112" s="76">
        <f t="shared" si="61"/>
        <v>408055.76604853204</v>
      </c>
      <c r="AE112" s="76">
        <f t="shared" si="61"/>
        <v>408055.76604853204</v>
      </c>
      <c r="AF112" s="76">
        <f t="shared" si="61"/>
        <v>408055.76604853204</v>
      </c>
      <c r="AG112" s="76">
        <f t="shared" si="61"/>
        <v>408055.76604853204</v>
      </c>
      <c r="AH112" s="76">
        <f t="shared" si="61"/>
        <v>408055.76604853204</v>
      </c>
      <c r="AI112" s="76">
        <f t="shared" si="61"/>
        <v>408055.76604853204</v>
      </c>
      <c r="AJ112" s="76">
        <f t="shared" si="61"/>
        <v>408055.76604853204</v>
      </c>
      <c r="AK112" s="76">
        <f t="shared" ref="AK112:BH112" si="62">AK90*$I47*3</f>
        <v>408055.76604853204</v>
      </c>
      <c r="AL112" s="76">
        <f t="shared" si="62"/>
        <v>408055.76604853204</v>
      </c>
      <c r="AM112" s="76">
        <f t="shared" si="62"/>
        <v>408055.76604853204</v>
      </c>
      <c r="AN112" s="76">
        <f t="shared" si="62"/>
        <v>408055.76604853204</v>
      </c>
      <c r="AO112" s="76">
        <f t="shared" si="62"/>
        <v>408055.76604853204</v>
      </c>
      <c r="AP112" s="76">
        <f t="shared" si="62"/>
        <v>408055.76604853204</v>
      </c>
      <c r="AQ112" s="76">
        <f t="shared" si="62"/>
        <v>408055.76604853204</v>
      </c>
      <c r="AR112" s="76">
        <f t="shared" si="62"/>
        <v>408055.76604853204</v>
      </c>
      <c r="AS112" s="76">
        <f t="shared" si="62"/>
        <v>408055.76604853204</v>
      </c>
      <c r="AT112" s="76">
        <f t="shared" si="62"/>
        <v>408055.76604853204</v>
      </c>
      <c r="AU112" s="76">
        <f t="shared" si="62"/>
        <v>0</v>
      </c>
      <c r="AV112" s="76">
        <f t="shared" si="62"/>
        <v>0</v>
      </c>
      <c r="AW112" s="76">
        <f t="shared" si="62"/>
        <v>0</v>
      </c>
      <c r="AX112" s="76">
        <f t="shared" si="62"/>
        <v>0</v>
      </c>
      <c r="AY112" s="76">
        <f t="shared" si="62"/>
        <v>0</v>
      </c>
      <c r="AZ112" s="76">
        <f t="shared" si="62"/>
        <v>0</v>
      </c>
      <c r="BA112" s="76">
        <f t="shared" si="62"/>
        <v>0</v>
      </c>
      <c r="BB112" s="76">
        <f t="shared" si="62"/>
        <v>0</v>
      </c>
      <c r="BC112" s="76">
        <f t="shared" si="62"/>
        <v>0</v>
      </c>
      <c r="BD112" s="76">
        <f t="shared" si="62"/>
        <v>0</v>
      </c>
      <c r="BE112" s="76">
        <f t="shared" si="62"/>
        <v>0</v>
      </c>
      <c r="BF112" s="76">
        <f t="shared" si="62"/>
        <v>0</v>
      </c>
      <c r="BG112" s="76">
        <f t="shared" si="62"/>
        <v>0</v>
      </c>
      <c r="BH112" s="76">
        <f t="shared" si="62"/>
        <v>0</v>
      </c>
    </row>
    <row r="113" spans="2:60" s="92" customFormat="1" ht="15" x14ac:dyDescent="0.25">
      <c r="B113" s="98"/>
      <c r="C113" s="228"/>
      <c r="D113" s="11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</row>
    <row r="114" spans="2:60" s="92" customFormat="1" ht="15" hidden="1" x14ac:dyDescent="0.25">
      <c r="B114" s="98"/>
      <c r="C114" s="99"/>
      <c r="D114" s="116">
        <f t="shared" si="43"/>
        <v>0</v>
      </c>
      <c r="E114" s="76">
        <f t="shared" ref="E114:AJ114" si="63">E92*$I49*3</f>
        <v>0</v>
      </c>
      <c r="F114" s="76">
        <f t="shared" si="63"/>
        <v>0</v>
      </c>
      <c r="G114" s="76">
        <f t="shared" si="63"/>
        <v>0</v>
      </c>
      <c r="H114" s="76">
        <f t="shared" si="63"/>
        <v>0</v>
      </c>
      <c r="I114" s="76">
        <f t="shared" si="63"/>
        <v>0</v>
      </c>
      <c r="J114" s="76">
        <f t="shared" si="63"/>
        <v>0</v>
      </c>
      <c r="K114" s="76">
        <f t="shared" si="63"/>
        <v>0</v>
      </c>
      <c r="L114" s="76">
        <f t="shared" si="63"/>
        <v>0</v>
      </c>
      <c r="M114" s="76">
        <f t="shared" si="63"/>
        <v>0</v>
      </c>
      <c r="N114" s="76">
        <f t="shared" si="63"/>
        <v>0</v>
      </c>
      <c r="O114" s="76">
        <f t="shared" si="63"/>
        <v>0</v>
      </c>
      <c r="P114" s="76">
        <f t="shared" si="63"/>
        <v>0</v>
      </c>
      <c r="Q114" s="76">
        <f t="shared" si="63"/>
        <v>0</v>
      </c>
      <c r="R114" s="76">
        <f t="shared" si="63"/>
        <v>0</v>
      </c>
      <c r="S114" s="76">
        <f t="shared" si="63"/>
        <v>0</v>
      </c>
      <c r="T114" s="76">
        <f t="shared" si="63"/>
        <v>0</v>
      </c>
      <c r="U114" s="76">
        <f t="shared" si="63"/>
        <v>0</v>
      </c>
      <c r="V114" s="76">
        <f t="shared" si="63"/>
        <v>0</v>
      </c>
      <c r="W114" s="76">
        <f t="shared" si="63"/>
        <v>0</v>
      </c>
      <c r="X114" s="76">
        <f t="shared" si="63"/>
        <v>0</v>
      </c>
      <c r="Y114" s="76">
        <f t="shared" si="63"/>
        <v>0</v>
      </c>
      <c r="Z114" s="76">
        <f t="shared" si="63"/>
        <v>0</v>
      </c>
      <c r="AA114" s="76">
        <f t="shared" si="63"/>
        <v>0</v>
      </c>
      <c r="AB114" s="76">
        <f t="shared" si="63"/>
        <v>0</v>
      </c>
      <c r="AC114" s="76">
        <f t="shared" si="63"/>
        <v>0</v>
      </c>
      <c r="AD114" s="76">
        <f t="shared" si="63"/>
        <v>0</v>
      </c>
      <c r="AE114" s="76">
        <f t="shared" si="63"/>
        <v>0</v>
      </c>
      <c r="AF114" s="76">
        <f t="shared" si="63"/>
        <v>0</v>
      </c>
      <c r="AG114" s="76">
        <f t="shared" si="63"/>
        <v>0</v>
      </c>
      <c r="AH114" s="76">
        <f t="shared" si="63"/>
        <v>0</v>
      </c>
      <c r="AI114" s="76">
        <f t="shared" si="63"/>
        <v>0</v>
      </c>
      <c r="AJ114" s="76">
        <f t="shared" si="63"/>
        <v>0</v>
      </c>
      <c r="AK114" s="76">
        <f t="shared" ref="AK114:BH114" si="64">AK92*$I49*3</f>
        <v>0</v>
      </c>
      <c r="AL114" s="76">
        <f t="shared" si="64"/>
        <v>0</v>
      </c>
      <c r="AM114" s="76">
        <f t="shared" si="64"/>
        <v>0</v>
      </c>
      <c r="AN114" s="76">
        <f t="shared" si="64"/>
        <v>0</v>
      </c>
      <c r="AO114" s="76">
        <f t="shared" si="64"/>
        <v>0</v>
      </c>
      <c r="AP114" s="76">
        <f t="shared" si="64"/>
        <v>0</v>
      </c>
      <c r="AQ114" s="76">
        <f t="shared" si="64"/>
        <v>0</v>
      </c>
      <c r="AR114" s="76">
        <f t="shared" si="64"/>
        <v>0</v>
      </c>
      <c r="AS114" s="76">
        <f t="shared" si="64"/>
        <v>0</v>
      </c>
      <c r="AT114" s="76">
        <f t="shared" si="64"/>
        <v>0</v>
      </c>
      <c r="AU114" s="76">
        <f t="shared" si="64"/>
        <v>0</v>
      </c>
      <c r="AV114" s="76">
        <f t="shared" si="64"/>
        <v>0</v>
      </c>
      <c r="AW114" s="76">
        <f t="shared" si="64"/>
        <v>0</v>
      </c>
      <c r="AX114" s="76">
        <f t="shared" si="64"/>
        <v>0</v>
      </c>
      <c r="AY114" s="76">
        <f t="shared" si="64"/>
        <v>0</v>
      </c>
      <c r="AZ114" s="76">
        <f t="shared" si="64"/>
        <v>0</v>
      </c>
      <c r="BA114" s="76">
        <f t="shared" si="64"/>
        <v>0</v>
      </c>
      <c r="BB114" s="76">
        <f t="shared" si="64"/>
        <v>0</v>
      </c>
      <c r="BC114" s="76">
        <f t="shared" si="64"/>
        <v>0</v>
      </c>
      <c r="BD114" s="76">
        <f t="shared" si="64"/>
        <v>0</v>
      </c>
      <c r="BE114" s="76">
        <f t="shared" si="64"/>
        <v>0</v>
      </c>
      <c r="BF114" s="76">
        <f t="shared" si="64"/>
        <v>0</v>
      </c>
      <c r="BG114" s="76">
        <f t="shared" si="64"/>
        <v>0</v>
      </c>
      <c r="BH114" s="76">
        <f t="shared" si="64"/>
        <v>0</v>
      </c>
    </row>
    <row r="115" spans="2:60" s="92" customFormat="1" ht="15" hidden="1" x14ac:dyDescent="0.25">
      <c r="B115" s="98"/>
      <c r="C115" s="99"/>
      <c r="D115" s="116">
        <f t="shared" si="43"/>
        <v>0</v>
      </c>
      <c r="E115" s="76">
        <f t="shared" ref="E115:AJ115" si="65">E93*$I50*3</f>
        <v>0</v>
      </c>
      <c r="F115" s="76">
        <f t="shared" si="65"/>
        <v>0</v>
      </c>
      <c r="G115" s="76">
        <f t="shared" si="65"/>
        <v>0</v>
      </c>
      <c r="H115" s="76">
        <f t="shared" si="65"/>
        <v>0</v>
      </c>
      <c r="I115" s="76">
        <f t="shared" si="65"/>
        <v>0</v>
      </c>
      <c r="J115" s="76">
        <f t="shared" si="65"/>
        <v>0</v>
      </c>
      <c r="K115" s="76">
        <f t="shared" si="65"/>
        <v>0</v>
      </c>
      <c r="L115" s="76">
        <f t="shared" si="65"/>
        <v>0</v>
      </c>
      <c r="M115" s="76">
        <f t="shared" si="65"/>
        <v>0</v>
      </c>
      <c r="N115" s="76">
        <f t="shared" si="65"/>
        <v>0</v>
      </c>
      <c r="O115" s="76">
        <f t="shared" si="65"/>
        <v>0</v>
      </c>
      <c r="P115" s="76">
        <f t="shared" si="65"/>
        <v>0</v>
      </c>
      <c r="Q115" s="76">
        <f t="shared" si="65"/>
        <v>0</v>
      </c>
      <c r="R115" s="76">
        <f t="shared" si="65"/>
        <v>0</v>
      </c>
      <c r="S115" s="76">
        <f t="shared" si="65"/>
        <v>0</v>
      </c>
      <c r="T115" s="76">
        <f t="shared" si="65"/>
        <v>0</v>
      </c>
      <c r="U115" s="76">
        <f t="shared" si="65"/>
        <v>0</v>
      </c>
      <c r="V115" s="76">
        <f t="shared" si="65"/>
        <v>0</v>
      </c>
      <c r="W115" s="76">
        <f t="shared" si="65"/>
        <v>0</v>
      </c>
      <c r="X115" s="76">
        <f t="shared" si="65"/>
        <v>0</v>
      </c>
      <c r="Y115" s="76">
        <f t="shared" si="65"/>
        <v>0</v>
      </c>
      <c r="Z115" s="76">
        <f t="shared" si="65"/>
        <v>0</v>
      </c>
      <c r="AA115" s="76">
        <f t="shared" si="65"/>
        <v>0</v>
      </c>
      <c r="AB115" s="76">
        <f t="shared" si="65"/>
        <v>0</v>
      </c>
      <c r="AC115" s="76">
        <f t="shared" si="65"/>
        <v>0</v>
      </c>
      <c r="AD115" s="76">
        <f t="shared" si="65"/>
        <v>0</v>
      </c>
      <c r="AE115" s="76">
        <f t="shared" si="65"/>
        <v>0</v>
      </c>
      <c r="AF115" s="76">
        <f t="shared" si="65"/>
        <v>0</v>
      </c>
      <c r="AG115" s="76">
        <f t="shared" si="65"/>
        <v>0</v>
      </c>
      <c r="AH115" s="76">
        <f t="shared" si="65"/>
        <v>0</v>
      </c>
      <c r="AI115" s="76">
        <f t="shared" si="65"/>
        <v>0</v>
      </c>
      <c r="AJ115" s="76">
        <f t="shared" si="65"/>
        <v>0</v>
      </c>
      <c r="AK115" s="76">
        <f t="shared" ref="AK115:BH115" si="66">AK93*$I50*3</f>
        <v>0</v>
      </c>
      <c r="AL115" s="76">
        <f t="shared" si="66"/>
        <v>0</v>
      </c>
      <c r="AM115" s="76">
        <f t="shared" si="66"/>
        <v>0</v>
      </c>
      <c r="AN115" s="76">
        <f t="shared" si="66"/>
        <v>0</v>
      </c>
      <c r="AO115" s="76">
        <f t="shared" si="66"/>
        <v>0</v>
      </c>
      <c r="AP115" s="76">
        <f t="shared" si="66"/>
        <v>0</v>
      </c>
      <c r="AQ115" s="76">
        <f t="shared" si="66"/>
        <v>0</v>
      </c>
      <c r="AR115" s="76">
        <f t="shared" si="66"/>
        <v>0</v>
      </c>
      <c r="AS115" s="76">
        <f t="shared" si="66"/>
        <v>0</v>
      </c>
      <c r="AT115" s="76">
        <f t="shared" si="66"/>
        <v>0</v>
      </c>
      <c r="AU115" s="76">
        <f t="shared" si="66"/>
        <v>0</v>
      </c>
      <c r="AV115" s="76">
        <f t="shared" si="66"/>
        <v>0</v>
      </c>
      <c r="AW115" s="76">
        <f t="shared" si="66"/>
        <v>0</v>
      </c>
      <c r="AX115" s="76">
        <f t="shared" si="66"/>
        <v>0</v>
      </c>
      <c r="AY115" s="76">
        <f t="shared" si="66"/>
        <v>0</v>
      </c>
      <c r="AZ115" s="76">
        <f t="shared" si="66"/>
        <v>0</v>
      </c>
      <c r="BA115" s="76">
        <f t="shared" si="66"/>
        <v>0</v>
      </c>
      <c r="BB115" s="76">
        <f t="shared" si="66"/>
        <v>0</v>
      </c>
      <c r="BC115" s="76">
        <f t="shared" si="66"/>
        <v>0</v>
      </c>
      <c r="BD115" s="76">
        <f t="shared" si="66"/>
        <v>0</v>
      </c>
      <c r="BE115" s="76">
        <f t="shared" si="66"/>
        <v>0</v>
      </c>
      <c r="BF115" s="76">
        <f t="shared" si="66"/>
        <v>0</v>
      </c>
      <c r="BG115" s="76">
        <f t="shared" si="66"/>
        <v>0</v>
      </c>
      <c r="BH115" s="76">
        <f t="shared" si="66"/>
        <v>0</v>
      </c>
    </row>
    <row r="116" spans="2:60" s="92" customFormat="1" ht="15" hidden="1" x14ac:dyDescent="0.25">
      <c r="B116" s="98"/>
      <c r="C116" s="99"/>
      <c r="D116" s="116">
        <f t="shared" si="43"/>
        <v>0</v>
      </c>
      <c r="E116" s="76">
        <f t="shared" ref="E116:AJ116" si="67">E94*$I51*3</f>
        <v>0</v>
      </c>
      <c r="F116" s="76">
        <f t="shared" si="67"/>
        <v>0</v>
      </c>
      <c r="G116" s="76">
        <f t="shared" si="67"/>
        <v>0</v>
      </c>
      <c r="H116" s="76">
        <f t="shared" si="67"/>
        <v>0</v>
      </c>
      <c r="I116" s="76">
        <f t="shared" si="67"/>
        <v>0</v>
      </c>
      <c r="J116" s="76">
        <f t="shared" si="67"/>
        <v>0</v>
      </c>
      <c r="K116" s="76">
        <f t="shared" si="67"/>
        <v>0</v>
      </c>
      <c r="L116" s="76">
        <f t="shared" si="67"/>
        <v>0</v>
      </c>
      <c r="M116" s="76">
        <f t="shared" si="67"/>
        <v>0</v>
      </c>
      <c r="N116" s="76">
        <f t="shared" si="67"/>
        <v>0</v>
      </c>
      <c r="O116" s="76">
        <f t="shared" si="67"/>
        <v>0</v>
      </c>
      <c r="P116" s="76">
        <f t="shared" si="67"/>
        <v>0</v>
      </c>
      <c r="Q116" s="76">
        <f t="shared" si="67"/>
        <v>0</v>
      </c>
      <c r="R116" s="76">
        <f t="shared" si="67"/>
        <v>0</v>
      </c>
      <c r="S116" s="76">
        <f t="shared" si="67"/>
        <v>0</v>
      </c>
      <c r="T116" s="76">
        <f t="shared" si="67"/>
        <v>0</v>
      </c>
      <c r="U116" s="76">
        <f t="shared" si="67"/>
        <v>0</v>
      </c>
      <c r="V116" s="76">
        <f t="shared" si="67"/>
        <v>0</v>
      </c>
      <c r="W116" s="76">
        <f t="shared" si="67"/>
        <v>0</v>
      </c>
      <c r="X116" s="76">
        <f t="shared" si="67"/>
        <v>0</v>
      </c>
      <c r="Y116" s="76">
        <f t="shared" si="67"/>
        <v>0</v>
      </c>
      <c r="Z116" s="76">
        <f t="shared" si="67"/>
        <v>0</v>
      </c>
      <c r="AA116" s="76">
        <f t="shared" si="67"/>
        <v>0</v>
      </c>
      <c r="AB116" s="76">
        <f t="shared" si="67"/>
        <v>0</v>
      </c>
      <c r="AC116" s="76">
        <f t="shared" si="67"/>
        <v>0</v>
      </c>
      <c r="AD116" s="76">
        <f t="shared" si="67"/>
        <v>0</v>
      </c>
      <c r="AE116" s="76">
        <f t="shared" si="67"/>
        <v>0</v>
      </c>
      <c r="AF116" s="76">
        <f t="shared" si="67"/>
        <v>0</v>
      </c>
      <c r="AG116" s="76">
        <f t="shared" si="67"/>
        <v>0</v>
      </c>
      <c r="AH116" s="76">
        <f t="shared" si="67"/>
        <v>0</v>
      </c>
      <c r="AI116" s="76">
        <f t="shared" si="67"/>
        <v>0</v>
      </c>
      <c r="AJ116" s="76">
        <f t="shared" si="67"/>
        <v>0</v>
      </c>
      <c r="AK116" s="76">
        <f t="shared" ref="AK116:BH116" si="68">AK94*$I51*3</f>
        <v>0</v>
      </c>
      <c r="AL116" s="76">
        <f t="shared" si="68"/>
        <v>0</v>
      </c>
      <c r="AM116" s="76">
        <f t="shared" si="68"/>
        <v>0</v>
      </c>
      <c r="AN116" s="76">
        <f t="shared" si="68"/>
        <v>0</v>
      </c>
      <c r="AO116" s="76">
        <f t="shared" si="68"/>
        <v>0</v>
      </c>
      <c r="AP116" s="76">
        <f t="shared" si="68"/>
        <v>0</v>
      </c>
      <c r="AQ116" s="76">
        <f t="shared" si="68"/>
        <v>0</v>
      </c>
      <c r="AR116" s="76">
        <f t="shared" si="68"/>
        <v>0</v>
      </c>
      <c r="AS116" s="76">
        <f t="shared" si="68"/>
        <v>0</v>
      </c>
      <c r="AT116" s="76">
        <f t="shared" si="68"/>
        <v>0</v>
      </c>
      <c r="AU116" s="76">
        <f t="shared" si="68"/>
        <v>0</v>
      </c>
      <c r="AV116" s="76">
        <f t="shared" si="68"/>
        <v>0</v>
      </c>
      <c r="AW116" s="76">
        <f t="shared" si="68"/>
        <v>0</v>
      </c>
      <c r="AX116" s="76">
        <f t="shared" si="68"/>
        <v>0</v>
      </c>
      <c r="AY116" s="76">
        <f t="shared" si="68"/>
        <v>0</v>
      </c>
      <c r="AZ116" s="76">
        <f t="shared" si="68"/>
        <v>0</v>
      </c>
      <c r="BA116" s="76">
        <f t="shared" si="68"/>
        <v>0</v>
      </c>
      <c r="BB116" s="76">
        <f t="shared" si="68"/>
        <v>0</v>
      </c>
      <c r="BC116" s="76">
        <f t="shared" si="68"/>
        <v>0</v>
      </c>
      <c r="BD116" s="76">
        <f t="shared" si="68"/>
        <v>0</v>
      </c>
      <c r="BE116" s="76">
        <f t="shared" si="68"/>
        <v>0</v>
      </c>
      <c r="BF116" s="76">
        <f t="shared" si="68"/>
        <v>0</v>
      </c>
      <c r="BG116" s="76">
        <f t="shared" si="68"/>
        <v>0</v>
      </c>
      <c r="BH116" s="76">
        <f t="shared" si="68"/>
        <v>0</v>
      </c>
    </row>
    <row r="117" spans="2:60" s="92" customFormat="1" ht="15" hidden="1" x14ac:dyDescent="0.25">
      <c r="B117" s="98"/>
      <c r="C117" s="99"/>
      <c r="D117" s="116">
        <f t="shared" si="43"/>
        <v>0</v>
      </c>
      <c r="E117" s="76">
        <f t="shared" ref="E117:AJ117" si="69">E95*$I52*3</f>
        <v>0</v>
      </c>
      <c r="F117" s="76">
        <f t="shared" si="69"/>
        <v>0</v>
      </c>
      <c r="G117" s="76">
        <f t="shared" si="69"/>
        <v>0</v>
      </c>
      <c r="H117" s="76">
        <f t="shared" si="69"/>
        <v>0</v>
      </c>
      <c r="I117" s="76">
        <f t="shared" si="69"/>
        <v>0</v>
      </c>
      <c r="J117" s="76">
        <f t="shared" si="69"/>
        <v>0</v>
      </c>
      <c r="K117" s="76">
        <f t="shared" si="69"/>
        <v>0</v>
      </c>
      <c r="L117" s="76">
        <f t="shared" si="69"/>
        <v>0</v>
      </c>
      <c r="M117" s="76">
        <f t="shared" si="69"/>
        <v>0</v>
      </c>
      <c r="N117" s="76">
        <f t="shared" si="69"/>
        <v>0</v>
      </c>
      <c r="O117" s="76">
        <f t="shared" si="69"/>
        <v>0</v>
      </c>
      <c r="P117" s="76">
        <f t="shared" si="69"/>
        <v>0</v>
      </c>
      <c r="Q117" s="76">
        <f t="shared" si="69"/>
        <v>0</v>
      </c>
      <c r="R117" s="76">
        <f t="shared" si="69"/>
        <v>0</v>
      </c>
      <c r="S117" s="76">
        <f t="shared" si="69"/>
        <v>0</v>
      </c>
      <c r="T117" s="76">
        <f t="shared" si="69"/>
        <v>0</v>
      </c>
      <c r="U117" s="76">
        <f t="shared" si="69"/>
        <v>0</v>
      </c>
      <c r="V117" s="76">
        <f t="shared" si="69"/>
        <v>0</v>
      </c>
      <c r="W117" s="76">
        <f t="shared" si="69"/>
        <v>0</v>
      </c>
      <c r="X117" s="76">
        <f t="shared" si="69"/>
        <v>0</v>
      </c>
      <c r="Y117" s="76">
        <f t="shared" si="69"/>
        <v>0</v>
      </c>
      <c r="Z117" s="76">
        <f t="shared" si="69"/>
        <v>0</v>
      </c>
      <c r="AA117" s="76">
        <f t="shared" si="69"/>
        <v>0</v>
      </c>
      <c r="AB117" s="76">
        <f t="shared" si="69"/>
        <v>0</v>
      </c>
      <c r="AC117" s="76">
        <f t="shared" si="69"/>
        <v>0</v>
      </c>
      <c r="AD117" s="76">
        <f t="shared" si="69"/>
        <v>0</v>
      </c>
      <c r="AE117" s="76">
        <f t="shared" si="69"/>
        <v>0</v>
      </c>
      <c r="AF117" s="76">
        <f t="shared" si="69"/>
        <v>0</v>
      </c>
      <c r="AG117" s="76">
        <f t="shared" si="69"/>
        <v>0</v>
      </c>
      <c r="AH117" s="76">
        <f t="shared" si="69"/>
        <v>0</v>
      </c>
      <c r="AI117" s="76">
        <f t="shared" si="69"/>
        <v>0</v>
      </c>
      <c r="AJ117" s="76">
        <f t="shared" si="69"/>
        <v>0</v>
      </c>
      <c r="AK117" s="76">
        <f t="shared" ref="AK117:BH117" si="70">AK95*$I52*3</f>
        <v>0</v>
      </c>
      <c r="AL117" s="76">
        <f t="shared" si="70"/>
        <v>0</v>
      </c>
      <c r="AM117" s="76">
        <f t="shared" si="70"/>
        <v>0</v>
      </c>
      <c r="AN117" s="76">
        <f t="shared" si="70"/>
        <v>0</v>
      </c>
      <c r="AO117" s="76">
        <f t="shared" si="70"/>
        <v>0</v>
      </c>
      <c r="AP117" s="76">
        <f t="shared" si="70"/>
        <v>0</v>
      </c>
      <c r="AQ117" s="76">
        <f t="shared" si="70"/>
        <v>0</v>
      </c>
      <c r="AR117" s="76">
        <f t="shared" si="70"/>
        <v>0</v>
      </c>
      <c r="AS117" s="76">
        <f t="shared" si="70"/>
        <v>0</v>
      </c>
      <c r="AT117" s="76">
        <f t="shared" si="70"/>
        <v>0</v>
      </c>
      <c r="AU117" s="76">
        <f t="shared" si="70"/>
        <v>0</v>
      </c>
      <c r="AV117" s="76">
        <f t="shared" si="70"/>
        <v>0</v>
      </c>
      <c r="AW117" s="76">
        <f t="shared" si="70"/>
        <v>0</v>
      </c>
      <c r="AX117" s="76">
        <f t="shared" si="70"/>
        <v>0</v>
      </c>
      <c r="AY117" s="76">
        <f t="shared" si="70"/>
        <v>0</v>
      </c>
      <c r="AZ117" s="76">
        <f t="shared" si="70"/>
        <v>0</v>
      </c>
      <c r="BA117" s="76">
        <f t="shared" si="70"/>
        <v>0</v>
      </c>
      <c r="BB117" s="76">
        <f t="shared" si="70"/>
        <v>0</v>
      </c>
      <c r="BC117" s="76">
        <f t="shared" si="70"/>
        <v>0</v>
      </c>
      <c r="BD117" s="76">
        <f t="shared" si="70"/>
        <v>0</v>
      </c>
      <c r="BE117" s="76">
        <f t="shared" si="70"/>
        <v>0</v>
      </c>
      <c r="BF117" s="76">
        <f t="shared" si="70"/>
        <v>0</v>
      </c>
      <c r="BG117" s="76">
        <f t="shared" si="70"/>
        <v>0</v>
      </c>
      <c r="BH117" s="76">
        <f t="shared" si="70"/>
        <v>0</v>
      </c>
    </row>
    <row r="118" spans="2:60" s="92" customFormat="1" ht="15" hidden="1" x14ac:dyDescent="0.25">
      <c r="B118" s="98"/>
      <c r="C118" s="99"/>
      <c r="D118" s="116">
        <f t="shared" si="43"/>
        <v>0</v>
      </c>
      <c r="E118" s="76">
        <f t="shared" ref="E118:AJ118" si="71">E96*$I53*3</f>
        <v>0</v>
      </c>
      <c r="F118" s="76">
        <f t="shared" si="71"/>
        <v>0</v>
      </c>
      <c r="G118" s="76">
        <f t="shared" si="71"/>
        <v>0</v>
      </c>
      <c r="H118" s="76">
        <f t="shared" si="71"/>
        <v>0</v>
      </c>
      <c r="I118" s="76">
        <f t="shared" si="71"/>
        <v>0</v>
      </c>
      <c r="J118" s="76">
        <f t="shared" si="71"/>
        <v>0</v>
      </c>
      <c r="K118" s="76">
        <f t="shared" si="71"/>
        <v>0</v>
      </c>
      <c r="L118" s="76">
        <f t="shared" si="71"/>
        <v>0</v>
      </c>
      <c r="M118" s="76">
        <f t="shared" si="71"/>
        <v>0</v>
      </c>
      <c r="N118" s="76">
        <f t="shared" si="71"/>
        <v>0</v>
      </c>
      <c r="O118" s="76">
        <f t="shared" si="71"/>
        <v>0</v>
      </c>
      <c r="P118" s="76">
        <f t="shared" si="71"/>
        <v>0</v>
      </c>
      <c r="Q118" s="76">
        <f t="shared" si="71"/>
        <v>0</v>
      </c>
      <c r="R118" s="76">
        <f t="shared" si="71"/>
        <v>0</v>
      </c>
      <c r="S118" s="76">
        <f t="shared" si="71"/>
        <v>0</v>
      </c>
      <c r="T118" s="76">
        <f t="shared" si="71"/>
        <v>0</v>
      </c>
      <c r="U118" s="76">
        <f t="shared" si="71"/>
        <v>0</v>
      </c>
      <c r="V118" s="76">
        <f t="shared" si="71"/>
        <v>0</v>
      </c>
      <c r="W118" s="76">
        <f t="shared" si="71"/>
        <v>0</v>
      </c>
      <c r="X118" s="76">
        <f t="shared" si="71"/>
        <v>0</v>
      </c>
      <c r="Y118" s="76">
        <f t="shared" si="71"/>
        <v>0</v>
      </c>
      <c r="Z118" s="76">
        <f t="shared" si="71"/>
        <v>0</v>
      </c>
      <c r="AA118" s="76">
        <f t="shared" si="71"/>
        <v>0</v>
      </c>
      <c r="AB118" s="76">
        <f t="shared" si="71"/>
        <v>0</v>
      </c>
      <c r="AC118" s="76">
        <f t="shared" si="71"/>
        <v>0</v>
      </c>
      <c r="AD118" s="76">
        <f t="shared" si="71"/>
        <v>0</v>
      </c>
      <c r="AE118" s="76">
        <f t="shared" si="71"/>
        <v>0</v>
      </c>
      <c r="AF118" s="76">
        <f t="shared" si="71"/>
        <v>0</v>
      </c>
      <c r="AG118" s="76">
        <f t="shared" si="71"/>
        <v>0</v>
      </c>
      <c r="AH118" s="76">
        <f t="shared" si="71"/>
        <v>0</v>
      </c>
      <c r="AI118" s="76">
        <f t="shared" si="71"/>
        <v>0</v>
      </c>
      <c r="AJ118" s="76">
        <f t="shared" si="71"/>
        <v>0</v>
      </c>
      <c r="AK118" s="76">
        <f t="shared" ref="AK118:BH118" si="72">AK96*$I53*3</f>
        <v>0</v>
      </c>
      <c r="AL118" s="76">
        <f t="shared" si="72"/>
        <v>0</v>
      </c>
      <c r="AM118" s="76">
        <f t="shared" si="72"/>
        <v>0</v>
      </c>
      <c r="AN118" s="76">
        <f t="shared" si="72"/>
        <v>0</v>
      </c>
      <c r="AO118" s="76">
        <f t="shared" si="72"/>
        <v>0</v>
      </c>
      <c r="AP118" s="76">
        <f t="shared" si="72"/>
        <v>0</v>
      </c>
      <c r="AQ118" s="76">
        <f t="shared" si="72"/>
        <v>0</v>
      </c>
      <c r="AR118" s="76">
        <f t="shared" si="72"/>
        <v>0</v>
      </c>
      <c r="AS118" s="76">
        <f t="shared" si="72"/>
        <v>0</v>
      </c>
      <c r="AT118" s="76">
        <f t="shared" si="72"/>
        <v>0</v>
      </c>
      <c r="AU118" s="76">
        <f t="shared" si="72"/>
        <v>0</v>
      </c>
      <c r="AV118" s="76">
        <f t="shared" si="72"/>
        <v>0</v>
      </c>
      <c r="AW118" s="76">
        <f t="shared" si="72"/>
        <v>0</v>
      </c>
      <c r="AX118" s="76">
        <f t="shared" si="72"/>
        <v>0</v>
      </c>
      <c r="AY118" s="76">
        <f t="shared" si="72"/>
        <v>0</v>
      </c>
      <c r="AZ118" s="76">
        <f t="shared" si="72"/>
        <v>0</v>
      </c>
      <c r="BA118" s="76">
        <f t="shared" si="72"/>
        <v>0</v>
      </c>
      <c r="BB118" s="76">
        <f t="shared" si="72"/>
        <v>0</v>
      </c>
      <c r="BC118" s="76">
        <f t="shared" si="72"/>
        <v>0</v>
      </c>
      <c r="BD118" s="76">
        <f t="shared" si="72"/>
        <v>0</v>
      </c>
      <c r="BE118" s="76">
        <f t="shared" si="72"/>
        <v>0</v>
      </c>
      <c r="BF118" s="76">
        <f t="shared" si="72"/>
        <v>0</v>
      </c>
      <c r="BG118" s="76">
        <f t="shared" si="72"/>
        <v>0</v>
      </c>
      <c r="BH118" s="76">
        <f t="shared" si="72"/>
        <v>0</v>
      </c>
    </row>
    <row r="119" spans="2:60" s="92" customFormat="1" ht="19.5" x14ac:dyDescent="0.55000000000000004">
      <c r="B119" s="6"/>
      <c r="C119" s="6"/>
      <c r="D119" s="107">
        <f t="shared" ref="D119:AI119" si="73">SUM(D104:D118)</f>
        <v>59423123.360407084</v>
      </c>
      <c r="E119" s="108">
        <f t="shared" si="73"/>
        <v>0</v>
      </c>
      <c r="F119" s="108">
        <f t="shared" si="73"/>
        <v>1020139.4151213299</v>
      </c>
      <c r="G119" s="108">
        <f t="shared" si="73"/>
        <v>1708733.5702513019</v>
      </c>
      <c r="H119" s="108">
        <f t="shared" si="73"/>
        <v>1453698.7275649861</v>
      </c>
      <c r="I119" s="108">
        <f t="shared" si="73"/>
        <v>1453698.7275649861</v>
      </c>
      <c r="J119" s="108">
        <f t="shared" si="73"/>
        <v>1453698.7275649861</v>
      </c>
      <c r="K119" s="108">
        <f t="shared" si="73"/>
        <v>1453698.7275649861</v>
      </c>
      <c r="L119" s="108">
        <f t="shared" si="73"/>
        <v>1453698.7275649861</v>
      </c>
      <c r="M119" s="108">
        <f t="shared" si="73"/>
        <v>1453698.7275649861</v>
      </c>
      <c r="N119" s="108">
        <f t="shared" si="73"/>
        <v>1453698.7275649861</v>
      </c>
      <c r="O119" s="108">
        <f t="shared" si="73"/>
        <v>1453698.7275649861</v>
      </c>
      <c r="P119" s="108">
        <f t="shared" si="73"/>
        <v>1453698.7275649861</v>
      </c>
      <c r="Q119" s="108">
        <f t="shared" si="73"/>
        <v>1453698.7275649861</v>
      </c>
      <c r="R119" s="108">
        <f t="shared" si="73"/>
        <v>1453698.7275649861</v>
      </c>
      <c r="S119" s="108">
        <f t="shared" si="73"/>
        <v>1453698.7275649861</v>
      </c>
      <c r="T119" s="108">
        <f t="shared" si="73"/>
        <v>1453698.7275649861</v>
      </c>
      <c r="U119" s="108">
        <f t="shared" si="73"/>
        <v>1453698.7275649861</v>
      </c>
      <c r="V119" s="108">
        <f t="shared" si="73"/>
        <v>1453698.7275649861</v>
      </c>
      <c r="W119" s="108">
        <f t="shared" si="73"/>
        <v>1453698.7275649861</v>
      </c>
      <c r="X119" s="108">
        <f t="shared" si="73"/>
        <v>1453698.7275649861</v>
      </c>
      <c r="Y119" s="108">
        <f t="shared" si="73"/>
        <v>1453698.7275649861</v>
      </c>
      <c r="Z119" s="108">
        <f t="shared" si="73"/>
        <v>1453698.7275649861</v>
      </c>
      <c r="AA119" s="108">
        <f t="shared" si="73"/>
        <v>1453698.7275649861</v>
      </c>
      <c r="AB119" s="108">
        <f t="shared" si="73"/>
        <v>1453698.7275649861</v>
      </c>
      <c r="AC119" s="108">
        <f t="shared" si="73"/>
        <v>1453698.7275649861</v>
      </c>
      <c r="AD119" s="108">
        <f t="shared" si="73"/>
        <v>1453698.7275649861</v>
      </c>
      <c r="AE119" s="108">
        <f t="shared" si="73"/>
        <v>1453698.7275649861</v>
      </c>
      <c r="AF119" s="108">
        <f t="shared" si="73"/>
        <v>1453698.7275649861</v>
      </c>
      <c r="AG119" s="108">
        <f t="shared" si="73"/>
        <v>1453698.7275649861</v>
      </c>
      <c r="AH119" s="108">
        <f t="shared" si="73"/>
        <v>1453698.7275649861</v>
      </c>
      <c r="AI119" s="108">
        <f t="shared" si="73"/>
        <v>1453698.7275649861</v>
      </c>
      <c r="AJ119" s="108">
        <f t="shared" ref="AJ119:BH119" si="74">SUM(AJ104:AJ118)</f>
        <v>1453698.7275649861</v>
      </c>
      <c r="AK119" s="108">
        <f t="shared" si="74"/>
        <v>1453698.7275649861</v>
      </c>
      <c r="AL119" s="108">
        <f t="shared" si="74"/>
        <v>1453698.7275649861</v>
      </c>
      <c r="AM119" s="108">
        <f t="shared" si="74"/>
        <v>1453698.7275649861</v>
      </c>
      <c r="AN119" s="108">
        <f t="shared" si="74"/>
        <v>1453698.7275649861</v>
      </c>
      <c r="AO119" s="108">
        <f t="shared" si="74"/>
        <v>1453698.7275649861</v>
      </c>
      <c r="AP119" s="108">
        <f t="shared" si="74"/>
        <v>1453698.7275649861</v>
      </c>
      <c r="AQ119" s="108">
        <f t="shared" si="74"/>
        <v>1453698.7275649861</v>
      </c>
      <c r="AR119" s="108">
        <f t="shared" si="74"/>
        <v>1453698.7275649861</v>
      </c>
      <c r="AS119" s="108">
        <f t="shared" si="74"/>
        <v>1453698.7275649861</v>
      </c>
      <c r="AT119" s="108">
        <f t="shared" si="74"/>
        <v>1453698.7275649861</v>
      </c>
      <c r="AU119" s="108">
        <f t="shared" si="74"/>
        <v>0</v>
      </c>
      <c r="AV119" s="108">
        <f t="shared" si="74"/>
        <v>0</v>
      </c>
      <c r="AW119" s="108">
        <f t="shared" si="74"/>
        <v>0</v>
      </c>
      <c r="AX119" s="108">
        <f t="shared" si="74"/>
        <v>0</v>
      </c>
      <c r="AY119" s="108">
        <f t="shared" si="74"/>
        <v>0</v>
      </c>
      <c r="AZ119" s="108">
        <f t="shared" si="74"/>
        <v>0</v>
      </c>
      <c r="BA119" s="108">
        <f t="shared" si="74"/>
        <v>0</v>
      </c>
      <c r="BB119" s="108">
        <f t="shared" si="74"/>
        <v>0</v>
      </c>
      <c r="BC119" s="108">
        <f t="shared" si="74"/>
        <v>0</v>
      </c>
      <c r="BD119" s="108">
        <f t="shared" si="74"/>
        <v>0</v>
      </c>
      <c r="BE119" s="108">
        <f t="shared" si="74"/>
        <v>0</v>
      </c>
      <c r="BF119" s="108">
        <f t="shared" si="74"/>
        <v>0</v>
      </c>
      <c r="BG119" s="108">
        <f t="shared" si="74"/>
        <v>0</v>
      </c>
      <c r="BH119" s="108">
        <f t="shared" si="74"/>
        <v>0</v>
      </c>
    </row>
    <row r="120" spans="2:60" s="92" customFormat="1" x14ac:dyDescent="0.2"/>
    <row r="121" spans="2:60" s="92" customFormat="1" ht="15.75" x14ac:dyDescent="0.25">
      <c r="B121" s="91" t="s">
        <v>135</v>
      </c>
    </row>
    <row r="122" spans="2:60" s="92" customFormat="1" x14ac:dyDescent="0.2"/>
    <row r="123" spans="2:60" s="92" customFormat="1" ht="22.5" customHeight="1" x14ac:dyDescent="0.2">
      <c r="B123" s="480" t="s">
        <v>11</v>
      </c>
      <c r="C123" s="480" t="s">
        <v>93</v>
      </c>
      <c r="D123" s="480" t="s">
        <v>83</v>
      </c>
      <c r="E123" s="480" t="s">
        <v>31</v>
      </c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480"/>
      <c r="AL123" s="480"/>
      <c r="AM123" s="480"/>
      <c r="AN123" s="480"/>
      <c r="AO123" s="480"/>
      <c r="AP123" s="480"/>
      <c r="AQ123" s="480"/>
      <c r="AR123" s="480"/>
      <c r="AS123" s="480"/>
      <c r="AT123" s="480"/>
      <c r="AU123" s="480"/>
      <c r="AV123" s="480"/>
      <c r="AW123" s="480"/>
      <c r="AX123" s="480"/>
      <c r="AY123" s="480"/>
      <c r="AZ123" s="480"/>
      <c r="BA123" s="480"/>
      <c r="BB123" s="480"/>
      <c r="BC123" s="480"/>
      <c r="BD123" s="480"/>
      <c r="BE123" s="480"/>
      <c r="BF123" s="480"/>
      <c r="BG123" s="480"/>
      <c r="BH123" s="480"/>
    </row>
    <row r="124" spans="2:60" s="92" customFormat="1" ht="28.5" customHeight="1" x14ac:dyDescent="0.2">
      <c r="B124" s="480"/>
      <c r="C124" s="480"/>
      <c r="D124" s="480"/>
      <c r="E124" s="481">
        <f>'11_Ост_П_ППР'!E170:H170</f>
        <v>2018</v>
      </c>
      <c r="F124" s="481"/>
      <c r="G124" s="481"/>
      <c r="H124" s="481"/>
      <c r="I124" s="481">
        <f>'11_Ост_П_ППР'!I170:L170</f>
        <v>2019</v>
      </c>
      <c r="J124" s="481"/>
      <c r="K124" s="481"/>
      <c r="L124" s="481"/>
      <c r="M124" s="481">
        <f>'11_Ост_П_ППР'!M170:P170</f>
        <v>2020</v>
      </c>
      <c r="N124" s="481"/>
      <c r="O124" s="481"/>
      <c r="P124" s="481"/>
      <c r="Q124" s="481">
        <f>'11_Ост_П_ППР'!Q170:T170</f>
        <v>2021</v>
      </c>
      <c r="R124" s="481"/>
      <c r="S124" s="481"/>
      <c r="T124" s="481"/>
      <c r="U124" s="481">
        <f>'11_Ост_П_ППР'!U170:X170</f>
        <v>2022</v>
      </c>
      <c r="V124" s="481"/>
      <c r="W124" s="481"/>
      <c r="X124" s="481"/>
      <c r="Y124" s="481">
        <f>'11_Ост_П_ППР'!Y170:AB170</f>
        <v>2023</v>
      </c>
      <c r="Z124" s="481"/>
      <c r="AA124" s="481"/>
      <c r="AB124" s="481"/>
      <c r="AC124" s="481">
        <f>'11_Ост_П_ППР'!AC170:AF170</f>
        <v>2024</v>
      </c>
      <c r="AD124" s="481"/>
      <c r="AE124" s="481"/>
      <c r="AF124" s="481"/>
      <c r="AG124" s="481">
        <f>'11_Ост_П_ППР'!AG170:AJ170</f>
        <v>2025</v>
      </c>
      <c r="AH124" s="481"/>
      <c r="AI124" s="481"/>
      <c r="AJ124" s="481"/>
      <c r="AK124" s="481">
        <f>'11_Ост_П_ППР'!AK170:AN170</f>
        <v>2026</v>
      </c>
      <c r="AL124" s="481"/>
      <c r="AM124" s="481"/>
      <c r="AN124" s="481"/>
      <c r="AO124" s="481">
        <f>'11_Ост_П_ППР'!AO170:AR170</f>
        <v>2027</v>
      </c>
      <c r="AP124" s="481"/>
      <c r="AQ124" s="481"/>
      <c r="AR124" s="481"/>
      <c r="AS124" s="481">
        <f>'11_Ост_П_ППР'!AS170:AV170</f>
        <v>2028</v>
      </c>
      <c r="AT124" s="481"/>
      <c r="AU124" s="481"/>
      <c r="AV124" s="481"/>
      <c r="AW124" s="481" t="str">
        <f>'11_Ост_П_ППР'!AW170:AZ170</f>
        <v>-</v>
      </c>
      <c r="AX124" s="481"/>
      <c r="AY124" s="481"/>
      <c r="AZ124" s="481"/>
      <c r="BA124" s="481" t="str">
        <f>'11_Ост_П_ППР'!BA170:BD170</f>
        <v>-</v>
      </c>
      <c r="BB124" s="481"/>
      <c r="BC124" s="481"/>
      <c r="BD124" s="481"/>
      <c r="BE124" s="481" t="str">
        <f>'11_Ост_П_ППР'!BE170:BH170</f>
        <v>-</v>
      </c>
      <c r="BF124" s="481"/>
      <c r="BG124" s="481"/>
      <c r="BH124" s="481"/>
    </row>
    <row r="125" spans="2:60" s="92" customFormat="1" ht="24.75" customHeight="1" x14ac:dyDescent="0.2">
      <c r="B125" s="480"/>
      <c r="C125" s="480"/>
      <c r="D125" s="480"/>
      <c r="E125" s="130" t="s">
        <v>32</v>
      </c>
      <c r="F125" s="130" t="s">
        <v>33</v>
      </c>
      <c r="G125" s="130" t="s">
        <v>34</v>
      </c>
      <c r="H125" s="130" t="s">
        <v>35</v>
      </c>
      <c r="I125" s="130" t="s">
        <v>32</v>
      </c>
      <c r="J125" s="130" t="s">
        <v>33</v>
      </c>
      <c r="K125" s="130" t="s">
        <v>34</v>
      </c>
      <c r="L125" s="130" t="s">
        <v>35</v>
      </c>
      <c r="M125" s="130" t="s">
        <v>32</v>
      </c>
      <c r="N125" s="130" t="s">
        <v>33</v>
      </c>
      <c r="O125" s="130" t="s">
        <v>34</v>
      </c>
      <c r="P125" s="130" t="s">
        <v>35</v>
      </c>
      <c r="Q125" s="130" t="s">
        <v>32</v>
      </c>
      <c r="R125" s="130" t="s">
        <v>33</v>
      </c>
      <c r="S125" s="130" t="s">
        <v>34</v>
      </c>
      <c r="T125" s="130" t="s">
        <v>35</v>
      </c>
      <c r="U125" s="130" t="s">
        <v>32</v>
      </c>
      <c r="V125" s="130" t="s">
        <v>33</v>
      </c>
      <c r="W125" s="130" t="s">
        <v>34</v>
      </c>
      <c r="X125" s="130" t="s">
        <v>35</v>
      </c>
      <c r="Y125" s="130" t="s">
        <v>32</v>
      </c>
      <c r="Z125" s="130" t="s">
        <v>33</v>
      </c>
      <c r="AA125" s="130" t="s">
        <v>34</v>
      </c>
      <c r="AB125" s="130" t="s">
        <v>35</v>
      </c>
      <c r="AC125" s="130" t="s">
        <v>32</v>
      </c>
      <c r="AD125" s="130" t="s">
        <v>33</v>
      </c>
      <c r="AE125" s="130" t="s">
        <v>34</v>
      </c>
      <c r="AF125" s="130" t="s">
        <v>35</v>
      </c>
      <c r="AG125" s="130" t="s">
        <v>32</v>
      </c>
      <c r="AH125" s="130" t="s">
        <v>33</v>
      </c>
      <c r="AI125" s="130" t="s">
        <v>34</v>
      </c>
      <c r="AJ125" s="130" t="s">
        <v>35</v>
      </c>
      <c r="AK125" s="130" t="s">
        <v>32</v>
      </c>
      <c r="AL125" s="130" t="s">
        <v>33</v>
      </c>
      <c r="AM125" s="130" t="s">
        <v>34</v>
      </c>
      <c r="AN125" s="130" t="s">
        <v>35</v>
      </c>
      <c r="AO125" s="130" t="s">
        <v>32</v>
      </c>
      <c r="AP125" s="130" t="s">
        <v>33</v>
      </c>
      <c r="AQ125" s="130" t="s">
        <v>34</v>
      </c>
      <c r="AR125" s="130" t="s">
        <v>35</v>
      </c>
      <c r="AS125" s="130" t="s">
        <v>32</v>
      </c>
      <c r="AT125" s="130" t="s">
        <v>33</v>
      </c>
      <c r="AU125" s="130" t="s">
        <v>34</v>
      </c>
      <c r="AV125" s="130" t="s">
        <v>35</v>
      </c>
      <c r="AW125" s="130" t="s">
        <v>32</v>
      </c>
      <c r="AX125" s="130" t="s">
        <v>33</v>
      </c>
      <c r="AY125" s="130" t="s">
        <v>34</v>
      </c>
      <c r="AZ125" s="130" t="s">
        <v>35</v>
      </c>
      <c r="BA125" s="130" t="s">
        <v>32</v>
      </c>
      <c r="BB125" s="130" t="s">
        <v>33</v>
      </c>
      <c r="BC125" s="130" t="s">
        <v>34</v>
      </c>
      <c r="BD125" s="130" t="s">
        <v>35</v>
      </c>
      <c r="BE125" s="130" t="s">
        <v>32</v>
      </c>
      <c r="BF125" s="130" t="s">
        <v>33</v>
      </c>
      <c r="BG125" s="130" t="s">
        <v>34</v>
      </c>
      <c r="BH125" s="130" t="s">
        <v>35</v>
      </c>
    </row>
    <row r="126" spans="2:60" s="92" customFormat="1" ht="30" x14ac:dyDescent="0.2">
      <c r="B126" s="480"/>
      <c r="C126" s="480"/>
      <c r="D126" s="395" t="s">
        <v>510</v>
      </c>
      <c r="E126" s="130" t="s">
        <v>61</v>
      </c>
      <c r="F126" s="130" t="s">
        <v>61</v>
      </c>
      <c r="G126" s="130" t="s">
        <v>61</v>
      </c>
      <c r="H126" s="130" t="s">
        <v>61</v>
      </c>
      <c r="I126" s="130" t="s">
        <v>61</v>
      </c>
      <c r="J126" s="130" t="s">
        <v>61</v>
      </c>
      <c r="K126" s="130" t="s">
        <v>61</v>
      </c>
      <c r="L126" s="130" t="s">
        <v>61</v>
      </c>
      <c r="M126" s="130" t="s">
        <v>61</v>
      </c>
      <c r="N126" s="130" t="s">
        <v>61</v>
      </c>
      <c r="O126" s="130" t="s">
        <v>61</v>
      </c>
      <c r="P126" s="130" t="s">
        <v>61</v>
      </c>
      <c r="Q126" s="130" t="s">
        <v>61</v>
      </c>
      <c r="R126" s="130" t="s">
        <v>61</v>
      </c>
      <c r="S126" s="130" t="s">
        <v>61</v>
      </c>
      <c r="T126" s="130" t="s">
        <v>61</v>
      </c>
      <c r="U126" s="130" t="s">
        <v>61</v>
      </c>
      <c r="V126" s="130" t="s">
        <v>61</v>
      </c>
      <c r="W126" s="130" t="s">
        <v>61</v>
      </c>
      <c r="X126" s="130" t="s">
        <v>61</v>
      </c>
      <c r="Y126" s="130" t="s">
        <v>61</v>
      </c>
      <c r="Z126" s="130" t="s">
        <v>61</v>
      </c>
      <c r="AA126" s="130" t="s">
        <v>61</v>
      </c>
      <c r="AB126" s="130" t="s">
        <v>61</v>
      </c>
      <c r="AC126" s="130" t="s">
        <v>61</v>
      </c>
      <c r="AD126" s="130" t="s">
        <v>61</v>
      </c>
      <c r="AE126" s="130" t="s">
        <v>61</v>
      </c>
      <c r="AF126" s="130" t="s">
        <v>61</v>
      </c>
      <c r="AG126" s="130" t="s">
        <v>61</v>
      </c>
      <c r="AH126" s="130" t="s">
        <v>61</v>
      </c>
      <c r="AI126" s="130" t="s">
        <v>61</v>
      </c>
      <c r="AJ126" s="130" t="s">
        <v>61</v>
      </c>
      <c r="AK126" s="130" t="s">
        <v>61</v>
      </c>
      <c r="AL126" s="130" t="s">
        <v>61</v>
      </c>
      <c r="AM126" s="130" t="s">
        <v>61</v>
      </c>
      <c r="AN126" s="130" t="s">
        <v>61</v>
      </c>
      <c r="AO126" s="130" t="s">
        <v>61</v>
      </c>
      <c r="AP126" s="130" t="s">
        <v>61</v>
      </c>
      <c r="AQ126" s="130" t="s">
        <v>61</v>
      </c>
      <c r="AR126" s="130" t="s">
        <v>61</v>
      </c>
      <c r="AS126" s="130" t="s">
        <v>61</v>
      </c>
      <c r="AT126" s="130" t="s">
        <v>61</v>
      </c>
      <c r="AU126" s="130" t="s">
        <v>61</v>
      </c>
      <c r="AV126" s="130" t="s">
        <v>61</v>
      </c>
      <c r="AW126" s="130" t="s">
        <v>61</v>
      </c>
      <c r="AX126" s="130" t="s">
        <v>61</v>
      </c>
      <c r="AY126" s="130" t="s">
        <v>61</v>
      </c>
      <c r="AZ126" s="130" t="s">
        <v>61</v>
      </c>
      <c r="BA126" s="130" t="s">
        <v>61</v>
      </c>
      <c r="BB126" s="130" t="s">
        <v>61</v>
      </c>
      <c r="BC126" s="130" t="s">
        <v>61</v>
      </c>
      <c r="BD126" s="130" t="s">
        <v>61</v>
      </c>
      <c r="BE126" s="130" t="s">
        <v>61</v>
      </c>
      <c r="BF126" s="130" t="s">
        <v>61</v>
      </c>
      <c r="BG126" s="130" t="s">
        <v>61</v>
      </c>
      <c r="BH126" s="130" t="s">
        <v>61</v>
      </c>
    </row>
    <row r="127" spans="2:60" s="92" customFormat="1" ht="15" x14ac:dyDescent="0.25">
      <c r="B127" s="98" t="s">
        <v>87</v>
      </c>
      <c r="C127" s="228" t="s">
        <v>369</v>
      </c>
      <c r="D127" s="105">
        <f t="shared" ref="D127:D141" si="75">SUM(E127:BH127)</f>
        <v>717241.20000000065</v>
      </c>
      <c r="E127" s="106">
        <f t="shared" ref="E127:AJ127" si="76">E82*$E$39*3</f>
        <v>0</v>
      </c>
      <c r="F127" s="106">
        <f t="shared" si="76"/>
        <v>0</v>
      </c>
      <c r="G127" s="106">
        <f t="shared" si="76"/>
        <v>17931.03</v>
      </c>
      <c r="H127" s="106">
        <f t="shared" si="76"/>
        <v>17931.03</v>
      </c>
      <c r="I127" s="106">
        <f t="shared" si="76"/>
        <v>17931.03</v>
      </c>
      <c r="J127" s="106">
        <f t="shared" si="76"/>
        <v>17931.03</v>
      </c>
      <c r="K127" s="106">
        <f t="shared" si="76"/>
        <v>17931.03</v>
      </c>
      <c r="L127" s="106">
        <f t="shared" si="76"/>
        <v>17931.03</v>
      </c>
      <c r="M127" s="106">
        <f t="shared" si="76"/>
        <v>17931.03</v>
      </c>
      <c r="N127" s="106">
        <f t="shared" si="76"/>
        <v>17931.03</v>
      </c>
      <c r="O127" s="106">
        <f t="shared" si="76"/>
        <v>17931.03</v>
      </c>
      <c r="P127" s="106">
        <f t="shared" si="76"/>
        <v>17931.03</v>
      </c>
      <c r="Q127" s="106">
        <f t="shared" si="76"/>
        <v>17931.03</v>
      </c>
      <c r="R127" s="106">
        <f t="shared" si="76"/>
        <v>17931.03</v>
      </c>
      <c r="S127" s="106">
        <f t="shared" si="76"/>
        <v>17931.03</v>
      </c>
      <c r="T127" s="106">
        <f t="shared" si="76"/>
        <v>17931.03</v>
      </c>
      <c r="U127" s="106">
        <f t="shared" si="76"/>
        <v>17931.03</v>
      </c>
      <c r="V127" s="106">
        <f t="shared" si="76"/>
        <v>17931.03</v>
      </c>
      <c r="W127" s="106">
        <f t="shared" si="76"/>
        <v>17931.03</v>
      </c>
      <c r="X127" s="106">
        <f t="shared" si="76"/>
        <v>17931.03</v>
      </c>
      <c r="Y127" s="106">
        <f t="shared" si="76"/>
        <v>17931.03</v>
      </c>
      <c r="Z127" s="106">
        <f t="shared" si="76"/>
        <v>17931.03</v>
      </c>
      <c r="AA127" s="106">
        <f t="shared" si="76"/>
        <v>17931.03</v>
      </c>
      <c r="AB127" s="106">
        <f t="shared" si="76"/>
        <v>17931.03</v>
      </c>
      <c r="AC127" s="106">
        <f t="shared" si="76"/>
        <v>17931.03</v>
      </c>
      <c r="AD127" s="106">
        <f t="shared" si="76"/>
        <v>17931.03</v>
      </c>
      <c r="AE127" s="106">
        <f t="shared" si="76"/>
        <v>17931.03</v>
      </c>
      <c r="AF127" s="106">
        <f t="shared" si="76"/>
        <v>17931.03</v>
      </c>
      <c r="AG127" s="106">
        <f t="shared" si="76"/>
        <v>17931.03</v>
      </c>
      <c r="AH127" s="106">
        <f t="shared" si="76"/>
        <v>17931.03</v>
      </c>
      <c r="AI127" s="106">
        <f t="shared" si="76"/>
        <v>17931.03</v>
      </c>
      <c r="AJ127" s="106">
        <f t="shared" si="76"/>
        <v>17931.03</v>
      </c>
      <c r="AK127" s="106">
        <f t="shared" ref="AK127:BH127" si="77">AK82*$E$39*3</f>
        <v>17931.03</v>
      </c>
      <c r="AL127" s="106">
        <f t="shared" si="77"/>
        <v>17931.03</v>
      </c>
      <c r="AM127" s="106">
        <f t="shared" si="77"/>
        <v>17931.03</v>
      </c>
      <c r="AN127" s="106">
        <f t="shared" si="77"/>
        <v>17931.03</v>
      </c>
      <c r="AO127" s="106">
        <f t="shared" si="77"/>
        <v>17931.03</v>
      </c>
      <c r="AP127" s="106">
        <f t="shared" si="77"/>
        <v>17931.03</v>
      </c>
      <c r="AQ127" s="106">
        <f t="shared" si="77"/>
        <v>17931.03</v>
      </c>
      <c r="AR127" s="106">
        <f t="shared" si="77"/>
        <v>17931.03</v>
      </c>
      <c r="AS127" s="106">
        <f t="shared" si="77"/>
        <v>17931.03</v>
      </c>
      <c r="AT127" s="106">
        <f t="shared" si="77"/>
        <v>17931.03</v>
      </c>
      <c r="AU127" s="106">
        <f t="shared" si="77"/>
        <v>0</v>
      </c>
      <c r="AV127" s="106">
        <f t="shared" si="77"/>
        <v>0</v>
      </c>
      <c r="AW127" s="106">
        <f t="shared" si="77"/>
        <v>0</v>
      </c>
      <c r="AX127" s="106">
        <f t="shared" si="77"/>
        <v>0</v>
      </c>
      <c r="AY127" s="106">
        <f t="shared" si="77"/>
        <v>0</v>
      </c>
      <c r="AZ127" s="106">
        <f t="shared" si="77"/>
        <v>0</v>
      </c>
      <c r="BA127" s="106">
        <f t="shared" si="77"/>
        <v>0</v>
      </c>
      <c r="BB127" s="106">
        <f t="shared" si="77"/>
        <v>0</v>
      </c>
      <c r="BC127" s="106">
        <f t="shared" si="77"/>
        <v>0</v>
      </c>
      <c r="BD127" s="106">
        <f t="shared" si="77"/>
        <v>0</v>
      </c>
      <c r="BE127" s="106">
        <f t="shared" si="77"/>
        <v>0</v>
      </c>
      <c r="BF127" s="106">
        <f t="shared" si="77"/>
        <v>0</v>
      </c>
      <c r="BG127" s="106">
        <f t="shared" si="77"/>
        <v>0</v>
      </c>
      <c r="BH127" s="106">
        <f t="shared" si="77"/>
        <v>0</v>
      </c>
    </row>
    <row r="128" spans="2:60" s="92" customFormat="1" ht="15" x14ac:dyDescent="0.25">
      <c r="B128" s="98" t="s">
        <v>88</v>
      </c>
      <c r="C128" s="228" t="s">
        <v>370</v>
      </c>
      <c r="D128" s="105">
        <f t="shared" ref="D128:D135" si="78">SUM(E128:BH128)</f>
        <v>627586.80000000005</v>
      </c>
      <c r="E128" s="106">
        <f t="shared" ref="E128:AJ128" si="79">E83*$E$40*3</f>
        <v>0</v>
      </c>
      <c r="F128" s="106">
        <f t="shared" si="79"/>
        <v>0</v>
      </c>
      <c r="G128" s="106">
        <f t="shared" si="79"/>
        <v>15689.670000000002</v>
      </c>
      <c r="H128" s="106">
        <f t="shared" si="79"/>
        <v>15689.670000000002</v>
      </c>
      <c r="I128" s="106">
        <f t="shared" si="79"/>
        <v>15689.670000000002</v>
      </c>
      <c r="J128" s="106">
        <f t="shared" si="79"/>
        <v>15689.670000000002</v>
      </c>
      <c r="K128" s="106">
        <f t="shared" si="79"/>
        <v>15689.670000000002</v>
      </c>
      <c r="L128" s="106">
        <f t="shared" si="79"/>
        <v>15689.670000000002</v>
      </c>
      <c r="M128" s="106">
        <f t="shared" si="79"/>
        <v>15689.670000000002</v>
      </c>
      <c r="N128" s="106">
        <f t="shared" si="79"/>
        <v>15689.670000000002</v>
      </c>
      <c r="O128" s="106">
        <f t="shared" si="79"/>
        <v>15689.670000000002</v>
      </c>
      <c r="P128" s="106">
        <f t="shared" si="79"/>
        <v>15689.670000000002</v>
      </c>
      <c r="Q128" s="106">
        <f t="shared" si="79"/>
        <v>15689.670000000002</v>
      </c>
      <c r="R128" s="106">
        <f t="shared" si="79"/>
        <v>15689.670000000002</v>
      </c>
      <c r="S128" s="106">
        <f t="shared" si="79"/>
        <v>15689.670000000002</v>
      </c>
      <c r="T128" s="106">
        <f t="shared" si="79"/>
        <v>15689.670000000002</v>
      </c>
      <c r="U128" s="106">
        <f t="shared" si="79"/>
        <v>15689.670000000002</v>
      </c>
      <c r="V128" s="106">
        <f t="shared" si="79"/>
        <v>15689.670000000002</v>
      </c>
      <c r="W128" s="106">
        <f t="shared" si="79"/>
        <v>15689.670000000002</v>
      </c>
      <c r="X128" s="106">
        <f t="shared" si="79"/>
        <v>15689.670000000002</v>
      </c>
      <c r="Y128" s="106">
        <f t="shared" si="79"/>
        <v>15689.670000000002</v>
      </c>
      <c r="Z128" s="106">
        <f t="shared" si="79"/>
        <v>15689.670000000002</v>
      </c>
      <c r="AA128" s="106">
        <f t="shared" si="79"/>
        <v>15689.670000000002</v>
      </c>
      <c r="AB128" s="106">
        <f t="shared" si="79"/>
        <v>15689.670000000002</v>
      </c>
      <c r="AC128" s="106">
        <f t="shared" si="79"/>
        <v>15689.670000000002</v>
      </c>
      <c r="AD128" s="106">
        <f t="shared" si="79"/>
        <v>15689.670000000002</v>
      </c>
      <c r="AE128" s="106">
        <f t="shared" si="79"/>
        <v>15689.670000000002</v>
      </c>
      <c r="AF128" s="106">
        <f t="shared" si="79"/>
        <v>15689.670000000002</v>
      </c>
      <c r="AG128" s="106">
        <f t="shared" si="79"/>
        <v>15689.670000000002</v>
      </c>
      <c r="AH128" s="106">
        <f t="shared" si="79"/>
        <v>15689.670000000002</v>
      </c>
      <c r="AI128" s="106">
        <f t="shared" si="79"/>
        <v>15689.670000000002</v>
      </c>
      <c r="AJ128" s="106">
        <f t="shared" si="79"/>
        <v>15689.670000000002</v>
      </c>
      <c r="AK128" s="106">
        <f t="shared" ref="AK128:BH128" si="80">AK83*$E$40*3</f>
        <v>15689.670000000002</v>
      </c>
      <c r="AL128" s="106">
        <f t="shared" si="80"/>
        <v>15689.670000000002</v>
      </c>
      <c r="AM128" s="106">
        <f t="shared" si="80"/>
        <v>15689.670000000002</v>
      </c>
      <c r="AN128" s="106">
        <f t="shared" si="80"/>
        <v>15689.670000000002</v>
      </c>
      <c r="AO128" s="106">
        <f t="shared" si="80"/>
        <v>15689.670000000002</v>
      </c>
      <c r="AP128" s="106">
        <f t="shared" si="80"/>
        <v>15689.670000000002</v>
      </c>
      <c r="AQ128" s="106">
        <f t="shared" si="80"/>
        <v>15689.670000000002</v>
      </c>
      <c r="AR128" s="106">
        <f t="shared" si="80"/>
        <v>15689.670000000002</v>
      </c>
      <c r="AS128" s="106">
        <f t="shared" si="80"/>
        <v>15689.670000000002</v>
      </c>
      <c r="AT128" s="106">
        <f t="shared" si="80"/>
        <v>15689.670000000002</v>
      </c>
      <c r="AU128" s="106">
        <f t="shared" si="80"/>
        <v>0</v>
      </c>
      <c r="AV128" s="106">
        <f t="shared" si="80"/>
        <v>0</v>
      </c>
      <c r="AW128" s="106">
        <f t="shared" si="80"/>
        <v>0</v>
      </c>
      <c r="AX128" s="106">
        <f t="shared" si="80"/>
        <v>0</v>
      </c>
      <c r="AY128" s="106">
        <f t="shared" si="80"/>
        <v>0</v>
      </c>
      <c r="AZ128" s="106">
        <f t="shared" si="80"/>
        <v>0</v>
      </c>
      <c r="BA128" s="106">
        <f t="shared" si="80"/>
        <v>0</v>
      </c>
      <c r="BB128" s="106">
        <f t="shared" si="80"/>
        <v>0</v>
      </c>
      <c r="BC128" s="106">
        <f t="shared" si="80"/>
        <v>0</v>
      </c>
      <c r="BD128" s="106">
        <f t="shared" si="80"/>
        <v>0</v>
      </c>
      <c r="BE128" s="106">
        <f t="shared" si="80"/>
        <v>0</v>
      </c>
      <c r="BF128" s="106">
        <f t="shared" si="80"/>
        <v>0</v>
      </c>
      <c r="BG128" s="106">
        <f t="shared" si="80"/>
        <v>0</v>
      </c>
      <c r="BH128" s="106">
        <f t="shared" si="80"/>
        <v>0</v>
      </c>
    </row>
    <row r="129" spans="2:60" s="92" customFormat="1" ht="15" x14ac:dyDescent="0.25">
      <c r="B129" s="98" t="s">
        <v>89</v>
      </c>
      <c r="C129" s="228" t="s">
        <v>371</v>
      </c>
      <c r="D129" s="105">
        <f t="shared" si="78"/>
        <v>537931.20000000054</v>
      </c>
      <c r="E129" s="106">
        <f t="shared" ref="E129:AJ129" si="81">E84*$E$41*3</f>
        <v>0</v>
      </c>
      <c r="F129" s="106">
        <f t="shared" si="81"/>
        <v>0</v>
      </c>
      <c r="G129" s="106">
        <f t="shared" si="81"/>
        <v>13448.28</v>
      </c>
      <c r="H129" s="106">
        <f t="shared" si="81"/>
        <v>13448.28</v>
      </c>
      <c r="I129" s="106">
        <f t="shared" si="81"/>
        <v>13448.28</v>
      </c>
      <c r="J129" s="106">
        <f t="shared" si="81"/>
        <v>13448.28</v>
      </c>
      <c r="K129" s="106">
        <f t="shared" si="81"/>
        <v>13448.28</v>
      </c>
      <c r="L129" s="106">
        <f t="shared" si="81"/>
        <v>13448.28</v>
      </c>
      <c r="M129" s="106">
        <f t="shared" si="81"/>
        <v>13448.28</v>
      </c>
      <c r="N129" s="106">
        <f t="shared" si="81"/>
        <v>13448.28</v>
      </c>
      <c r="O129" s="106">
        <f t="shared" si="81"/>
        <v>13448.28</v>
      </c>
      <c r="P129" s="106">
        <f t="shared" si="81"/>
        <v>13448.28</v>
      </c>
      <c r="Q129" s="106">
        <f t="shared" si="81"/>
        <v>13448.28</v>
      </c>
      <c r="R129" s="106">
        <f t="shared" si="81"/>
        <v>13448.28</v>
      </c>
      <c r="S129" s="106">
        <f t="shared" si="81"/>
        <v>13448.28</v>
      </c>
      <c r="T129" s="106">
        <f t="shared" si="81"/>
        <v>13448.28</v>
      </c>
      <c r="U129" s="106">
        <f t="shared" si="81"/>
        <v>13448.28</v>
      </c>
      <c r="V129" s="106">
        <f t="shared" si="81"/>
        <v>13448.28</v>
      </c>
      <c r="W129" s="106">
        <f t="shared" si="81"/>
        <v>13448.28</v>
      </c>
      <c r="X129" s="106">
        <f t="shared" si="81"/>
        <v>13448.28</v>
      </c>
      <c r="Y129" s="106">
        <f t="shared" si="81"/>
        <v>13448.28</v>
      </c>
      <c r="Z129" s="106">
        <f t="shared" si="81"/>
        <v>13448.28</v>
      </c>
      <c r="AA129" s="106">
        <f t="shared" si="81"/>
        <v>13448.28</v>
      </c>
      <c r="AB129" s="106">
        <f t="shared" si="81"/>
        <v>13448.28</v>
      </c>
      <c r="AC129" s="106">
        <f t="shared" si="81"/>
        <v>13448.28</v>
      </c>
      <c r="AD129" s="106">
        <f t="shared" si="81"/>
        <v>13448.28</v>
      </c>
      <c r="AE129" s="106">
        <f t="shared" si="81"/>
        <v>13448.28</v>
      </c>
      <c r="AF129" s="106">
        <f t="shared" si="81"/>
        <v>13448.28</v>
      </c>
      <c r="AG129" s="106">
        <f t="shared" si="81"/>
        <v>13448.28</v>
      </c>
      <c r="AH129" s="106">
        <f t="shared" si="81"/>
        <v>13448.28</v>
      </c>
      <c r="AI129" s="106">
        <f t="shared" si="81"/>
        <v>13448.28</v>
      </c>
      <c r="AJ129" s="106">
        <f t="shared" si="81"/>
        <v>13448.28</v>
      </c>
      <c r="AK129" s="106">
        <f t="shared" ref="AK129:BH129" si="82">AK84*$E$41*3</f>
        <v>13448.28</v>
      </c>
      <c r="AL129" s="106">
        <f t="shared" si="82"/>
        <v>13448.28</v>
      </c>
      <c r="AM129" s="106">
        <f t="shared" si="82"/>
        <v>13448.28</v>
      </c>
      <c r="AN129" s="106">
        <f t="shared" si="82"/>
        <v>13448.28</v>
      </c>
      <c r="AO129" s="106">
        <f t="shared" si="82"/>
        <v>13448.28</v>
      </c>
      <c r="AP129" s="106">
        <f t="shared" si="82"/>
        <v>13448.28</v>
      </c>
      <c r="AQ129" s="106">
        <f t="shared" si="82"/>
        <v>13448.28</v>
      </c>
      <c r="AR129" s="106">
        <f t="shared" si="82"/>
        <v>13448.28</v>
      </c>
      <c r="AS129" s="106">
        <f t="shared" si="82"/>
        <v>13448.28</v>
      </c>
      <c r="AT129" s="106">
        <f t="shared" si="82"/>
        <v>13448.28</v>
      </c>
      <c r="AU129" s="106">
        <f t="shared" si="82"/>
        <v>0</v>
      </c>
      <c r="AV129" s="106">
        <f t="shared" si="82"/>
        <v>0</v>
      </c>
      <c r="AW129" s="106">
        <f t="shared" si="82"/>
        <v>0</v>
      </c>
      <c r="AX129" s="106">
        <f t="shared" si="82"/>
        <v>0</v>
      </c>
      <c r="AY129" s="106">
        <f t="shared" si="82"/>
        <v>0</v>
      </c>
      <c r="AZ129" s="106">
        <f t="shared" si="82"/>
        <v>0</v>
      </c>
      <c r="BA129" s="106">
        <f t="shared" si="82"/>
        <v>0</v>
      </c>
      <c r="BB129" s="106">
        <f t="shared" si="82"/>
        <v>0</v>
      </c>
      <c r="BC129" s="106">
        <f t="shared" si="82"/>
        <v>0</v>
      </c>
      <c r="BD129" s="106">
        <f t="shared" si="82"/>
        <v>0</v>
      </c>
      <c r="BE129" s="106">
        <f t="shared" si="82"/>
        <v>0</v>
      </c>
      <c r="BF129" s="106">
        <f t="shared" si="82"/>
        <v>0</v>
      </c>
      <c r="BG129" s="106">
        <f t="shared" si="82"/>
        <v>0</v>
      </c>
      <c r="BH129" s="106">
        <f t="shared" si="82"/>
        <v>0</v>
      </c>
    </row>
    <row r="130" spans="2:60" s="92" customFormat="1" ht="15" x14ac:dyDescent="0.25">
      <c r="B130" s="98" t="s">
        <v>90</v>
      </c>
      <c r="C130" s="228" t="s">
        <v>124</v>
      </c>
      <c r="D130" s="105">
        <f t="shared" si="78"/>
        <v>44827.56</v>
      </c>
      <c r="E130" s="106">
        <f t="shared" ref="E130:AJ130" si="83">E85*$E$42*3</f>
        <v>0</v>
      </c>
      <c r="F130" s="106">
        <f t="shared" si="83"/>
        <v>22413.78</v>
      </c>
      <c r="G130" s="106">
        <f t="shared" si="83"/>
        <v>22413.78</v>
      </c>
      <c r="H130" s="106">
        <f t="shared" si="83"/>
        <v>0</v>
      </c>
      <c r="I130" s="106">
        <f t="shared" si="83"/>
        <v>0</v>
      </c>
      <c r="J130" s="106">
        <f t="shared" si="83"/>
        <v>0</v>
      </c>
      <c r="K130" s="106">
        <f t="shared" si="83"/>
        <v>0</v>
      </c>
      <c r="L130" s="106">
        <f t="shared" si="83"/>
        <v>0</v>
      </c>
      <c r="M130" s="106">
        <f t="shared" si="83"/>
        <v>0</v>
      </c>
      <c r="N130" s="106">
        <f t="shared" si="83"/>
        <v>0</v>
      </c>
      <c r="O130" s="106">
        <f t="shared" si="83"/>
        <v>0</v>
      </c>
      <c r="P130" s="106">
        <f t="shared" si="83"/>
        <v>0</v>
      </c>
      <c r="Q130" s="106">
        <f t="shared" si="83"/>
        <v>0</v>
      </c>
      <c r="R130" s="106">
        <f t="shared" si="83"/>
        <v>0</v>
      </c>
      <c r="S130" s="106">
        <f t="shared" si="83"/>
        <v>0</v>
      </c>
      <c r="T130" s="106">
        <f t="shared" si="83"/>
        <v>0</v>
      </c>
      <c r="U130" s="106">
        <f t="shared" si="83"/>
        <v>0</v>
      </c>
      <c r="V130" s="106">
        <f t="shared" si="83"/>
        <v>0</v>
      </c>
      <c r="W130" s="106">
        <f t="shared" si="83"/>
        <v>0</v>
      </c>
      <c r="X130" s="106">
        <f t="shared" si="83"/>
        <v>0</v>
      </c>
      <c r="Y130" s="106">
        <f t="shared" si="83"/>
        <v>0</v>
      </c>
      <c r="Z130" s="106">
        <f t="shared" si="83"/>
        <v>0</v>
      </c>
      <c r="AA130" s="106">
        <f t="shared" si="83"/>
        <v>0</v>
      </c>
      <c r="AB130" s="106">
        <f t="shared" si="83"/>
        <v>0</v>
      </c>
      <c r="AC130" s="106">
        <f t="shared" si="83"/>
        <v>0</v>
      </c>
      <c r="AD130" s="106">
        <f t="shared" si="83"/>
        <v>0</v>
      </c>
      <c r="AE130" s="106">
        <f t="shared" si="83"/>
        <v>0</v>
      </c>
      <c r="AF130" s="106">
        <f t="shared" si="83"/>
        <v>0</v>
      </c>
      <c r="AG130" s="106">
        <f t="shared" si="83"/>
        <v>0</v>
      </c>
      <c r="AH130" s="106">
        <f t="shared" si="83"/>
        <v>0</v>
      </c>
      <c r="AI130" s="106">
        <f t="shared" si="83"/>
        <v>0</v>
      </c>
      <c r="AJ130" s="106">
        <f t="shared" si="83"/>
        <v>0</v>
      </c>
      <c r="AK130" s="106">
        <f t="shared" ref="AK130:BH130" si="84">AK85*$E$42*3</f>
        <v>0</v>
      </c>
      <c r="AL130" s="106">
        <f t="shared" si="84"/>
        <v>0</v>
      </c>
      <c r="AM130" s="106">
        <f t="shared" si="84"/>
        <v>0</v>
      </c>
      <c r="AN130" s="106">
        <f t="shared" si="84"/>
        <v>0</v>
      </c>
      <c r="AO130" s="106">
        <f t="shared" si="84"/>
        <v>0</v>
      </c>
      <c r="AP130" s="106">
        <f t="shared" si="84"/>
        <v>0</v>
      </c>
      <c r="AQ130" s="106">
        <f t="shared" si="84"/>
        <v>0</v>
      </c>
      <c r="AR130" s="106">
        <f t="shared" si="84"/>
        <v>0</v>
      </c>
      <c r="AS130" s="106">
        <f t="shared" si="84"/>
        <v>0</v>
      </c>
      <c r="AT130" s="106">
        <f t="shared" si="84"/>
        <v>0</v>
      </c>
      <c r="AU130" s="106">
        <f t="shared" si="84"/>
        <v>0</v>
      </c>
      <c r="AV130" s="106">
        <f t="shared" si="84"/>
        <v>0</v>
      </c>
      <c r="AW130" s="106">
        <f t="shared" si="84"/>
        <v>0</v>
      </c>
      <c r="AX130" s="106">
        <f t="shared" si="84"/>
        <v>0</v>
      </c>
      <c r="AY130" s="106">
        <f t="shared" si="84"/>
        <v>0</v>
      </c>
      <c r="AZ130" s="106">
        <f t="shared" si="84"/>
        <v>0</v>
      </c>
      <c r="BA130" s="106">
        <f t="shared" si="84"/>
        <v>0</v>
      </c>
      <c r="BB130" s="106">
        <f t="shared" si="84"/>
        <v>0</v>
      </c>
      <c r="BC130" s="106">
        <f t="shared" si="84"/>
        <v>0</v>
      </c>
      <c r="BD130" s="106">
        <f t="shared" si="84"/>
        <v>0</v>
      </c>
      <c r="BE130" s="106">
        <f t="shared" si="84"/>
        <v>0</v>
      </c>
      <c r="BF130" s="106">
        <f t="shared" si="84"/>
        <v>0</v>
      </c>
      <c r="BG130" s="106">
        <f t="shared" si="84"/>
        <v>0</v>
      </c>
      <c r="BH130" s="106">
        <f t="shared" si="84"/>
        <v>0</v>
      </c>
    </row>
    <row r="131" spans="2:60" s="92" customFormat="1" ht="15" hidden="1" x14ac:dyDescent="0.25">
      <c r="B131" s="98"/>
      <c r="C131" s="228"/>
      <c r="D131" s="105">
        <f t="shared" si="78"/>
        <v>0</v>
      </c>
      <c r="E131" s="106">
        <f t="shared" ref="E131:AJ131" si="85">E86*$E$43*3</f>
        <v>0</v>
      </c>
      <c r="F131" s="106">
        <f t="shared" si="85"/>
        <v>0</v>
      </c>
      <c r="G131" s="106">
        <f t="shared" si="85"/>
        <v>0</v>
      </c>
      <c r="H131" s="106">
        <f t="shared" si="85"/>
        <v>0</v>
      </c>
      <c r="I131" s="106">
        <f t="shared" si="85"/>
        <v>0</v>
      </c>
      <c r="J131" s="106">
        <f t="shared" si="85"/>
        <v>0</v>
      </c>
      <c r="K131" s="106">
        <f t="shared" si="85"/>
        <v>0</v>
      </c>
      <c r="L131" s="106">
        <f t="shared" si="85"/>
        <v>0</v>
      </c>
      <c r="M131" s="106">
        <f t="shared" si="85"/>
        <v>0</v>
      </c>
      <c r="N131" s="106">
        <f t="shared" si="85"/>
        <v>0</v>
      </c>
      <c r="O131" s="106">
        <f t="shared" si="85"/>
        <v>0</v>
      </c>
      <c r="P131" s="106">
        <f t="shared" si="85"/>
        <v>0</v>
      </c>
      <c r="Q131" s="106">
        <f t="shared" si="85"/>
        <v>0</v>
      </c>
      <c r="R131" s="106">
        <f t="shared" si="85"/>
        <v>0</v>
      </c>
      <c r="S131" s="106">
        <f t="shared" si="85"/>
        <v>0</v>
      </c>
      <c r="T131" s="106">
        <f t="shared" si="85"/>
        <v>0</v>
      </c>
      <c r="U131" s="106">
        <f t="shared" si="85"/>
        <v>0</v>
      </c>
      <c r="V131" s="106">
        <f t="shared" si="85"/>
        <v>0</v>
      </c>
      <c r="W131" s="106">
        <f t="shared" si="85"/>
        <v>0</v>
      </c>
      <c r="X131" s="106">
        <f t="shared" si="85"/>
        <v>0</v>
      </c>
      <c r="Y131" s="106">
        <f t="shared" si="85"/>
        <v>0</v>
      </c>
      <c r="Z131" s="106">
        <f t="shared" si="85"/>
        <v>0</v>
      </c>
      <c r="AA131" s="106">
        <f t="shared" si="85"/>
        <v>0</v>
      </c>
      <c r="AB131" s="106">
        <f t="shared" si="85"/>
        <v>0</v>
      </c>
      <c r="AC131" s="106">
        <f t="shared" si="85"/>
        <v>0</v>
      </c>
      <c r="AD131" s="106">
        <f t="shared" si="85"/>
        <v>0</v>
      </c>
      <c r="AE131" s="106">
        <f t="shared" si="85"/>
        <v>0</v>
      </c>
      <c r="AF131" s="106">
        <f t="shared" si="85"/>
        <v>0</v>
      </c>
      <c r="AG131" s="106">
        <f t="shared" si="85"/>
        <v>0</v>
      </c>
      <c r="AH131" s="106">
        <f t="shared" si="85"/>
        <v>0</v>
      </c>
      <c r="AI131" s="106">
        <f t="shared" si="85"/>
        <v>0</v>
      </c>
      <c r="AJ131" s="106">
        <f t="shared" si="85"/>
        <v>0</v>
      </c>
      <c r="AK131" s="106">
        <f t="shared" ref="AK131:BH131" si="86">AK86*$E$43*3</f>
        <v>0</v>
      </c>
      <c r="AL131" s="106">
        <f t="shared" si="86"/>
        <v>0</v>
      </c>
      <c r="AM131" s="106">
        <f t="shared" si="86"/>
        <v>0</v>
      </c>
      <c r="AN131" s="106">
        <f t="shared" si="86"/>
        <v>0</v>
      </c>
      <c r="AO131" s="106">
        <f t="shared" si="86"/>
        <v>0</v>
      </c>
      <c r="AP131" s="106">
        <f t="shared" si="86"/>
        <v>0</v>
      </c>
      <c r="AQ131" s="106">
        <f t="shared" si="86"/>
        <v>0</v>
      </c>
      <c r="AR131" s="106">
        <f t="shared" si="86"/>
        <v>0</v>
      </c>
      <c r="AS131" s="106">
        <f t="shared" si="86"/>
        <v>0</v>
      </c>
      <c r="AT131" s="106">
        <f t="shared" si="86"/>
        <v>0</v>
      </c>
      <c r="AU131" s="106">
        <f t="shared" si="86"/>
        <v>0</v>
      </c>
      <c r="AV131" s="106">
        <f t="shared" si="86"/>
        <v>0</v>
      </c>
      <c r="AW131" s="106">
        <f t="shared" si="86"/>
        <v>0</v>
      </c>
      <c r="AX131" s="106">
        <f t="shared" si="86"/>
        <v>0</v>
      </c>
      <c r="AY131" s="106">
        <f t="shared" si="86"/>
        <v>0</v>
      </c>
      <c r="AZ131" s="106">
        <f t="shared" si="86"/>
        <v>0</v>
      </c>
      <c r="BA131" s="106">
        <f t="shared" si="86"/>
        <v>0</v>
      </c>
      <c r="BB131" s="106">
        <f t="shared" si="86"/>
        <v>0</v>
      </c>
      <c r="BC131" s="106">
        <f t="shared" si="86"/>
        <v>0</v>
      </c>
      <c r="BD131" s="106">
        <f t="shared" si="86"/>
        <v>0</v>
      </c>
      <c r="BE131" s="106">
        <f t="shared" si="86"/>
        <v>0</v>
      </c>
      <c r="BF131" s="106">
        <f t="shared" si="86"/>
        <v>0</v>
      </c>
      <c r="BG131" s="106">
        <f t="shared" si="86"/>
        <v>0</v>
      </c>
      <c r="BH131" s="106">
        <f t="shared" si="86"/>
        <v>0</v>
      </c>
    </row>
    <row r="132" spans="2:60" s="92" customFormat="1" ht="15" x14ac:dyDescent="0.25">
      <c r="B132" s="98" t="s">
        <v>91</v>
      </c>
      <c r="C132" s="228" t="s">
        <v>125</v>
      </c>
      <c r="D132" s="105">
        <f t="shared" si="78"/>
        <v>537931.20000000054</v>
      </c>
      <c r="E132" s="106">
        <f t="shared" ref="E132:AJ132" si="87">E87*$E$44*3</f>
        <v>0</v>
      </c>
      <c r="F132" s="106">
        <f t="shared" si="87"/>
        <v>0</v>
      </c>
      <c r="G132" s="106">
        <f t="shared" si="87"/>
        <v>13448.28</v>
      </c>
      <c r="H132" s="106">
        <f t="shared" si="87"/>
        <v>13448.28</v>
      </c>
      <c r="I132" s="106">
        <f t="shared" si="87"/>
        <v>13448.28</v>
      </c>
      <c r="J132" s="106">
        <f t="shared" si="87"/>
        <v>13448.28</v>
      </c>
      <c r="K132" s="106">
        <f t="shared" si="87"/>
        <v>13448.28</v>
      </c>
      <c r="L132" s="106">
        <f t="shared" si="87"/>
        <v>13448.28</v>
      </c>
      <c r="M132" s="106">
        <f t="shared" si="87"/>
        <v>13448.28</v>
      </c>
      <c r="N132" s="106">
        <f t="shared" si="87"/>
        <v>13448.28</v>
      </c>
      <c r="O132" s="106">
        <f t="shared" si="87"/>
        <v>13448.28</v>
      </c>
      <c r="P132" s="106">
        <f t="shared" si="87"/>
        <v>13448.28</v>
      </c>
      <c r="Q132" s="106">
        <f t="shared" si="87"/>
        <v>13448.28</v>
      </c>
      <c r="R132" s="106">
        <f t="shared" si="87"/>
        <v>13448.28</v>
      </c>
      <c r="S132" s="106">
        <f t="shared" si="87"/>
        <v>13448.28</v>
      </c>
      <c r="T132" s="106">
        <f t="shared" si="87"/>
        <v>13448.28</v>
      </c>
      <c r="U132" s="106">
        <f t="shared" si="87"/>
        <v>13448.28</v>
      </c>
      <c r="V132" s="106">
        <f t="shared" si="87"/>
        <v>13448.28</v>
      </c>
      <c r="W132" s="106">
        <f t="shared" si="87"/>
        <v>13448.28</v>
      </c>
      <c r="X132" s="106">
        <f t="shared" si="87"/>
        <v>13448.28</v>
      </c>
      <c r="Y132" s="106">
        <f t="shared" si="87"/>
        <v>13448.28</v>
      </c>
      <c r="Z132" s="106">
        <f t="shared" si="87"/>
        <v>13448.28</v>
      </c>
      <c r="AA132" s="106">
        <f t="shared" si="87"/>
        <v>13448.28</v>
      </c>
      <c r="AB132" s="106">
        <f t="shared" si="87"/>
        <v>13448.28</v>
      </c>
      <c r="AC132" s="106">
        <f t="shared" si="87"/>
        <v>13448.28</v>
      </c>
      <c r="AD132" s="106">
        <f t="shared" si="87"/>
        <v>13448.28</v>
      </c>
      <c r="AE132" s="106">
        <f t="shared" si="87"/>
        <v>13448.28</v>
      </c>
      <c r="AF132" s="106">
        <f t="shared" si="87"/>
        <v>13448.28</v>
      </c>
      <c r="AG132" s="106">
        <f t="shared" si="87"/>
        <v>13448.28</v>
      </c>
      <c r="AH132" s="106">
        <f t="shared" si="87"/>
        <v>13448.28</v>
      </c>
      <c r="AI132" s="106">
        <f t="shared" si="87"/>
        <v>13448.28</v>
      </c>
      <c r="AJ132" s="106">
        <f t="shared" si="87"/>
        <v>13448.28</v>
      </c>
      <c r="AK132" s="106">
        <f t="shared" ref="AK132:BH132" si="88">AK87*$E$44*3</f>
        <v>13448.28</v>
      </c>
      <c r="AL132" s="106">
        <f t="shared" si="88"/>
        <v>13448.28</v>
      </c>
      <c r="AM132" s="106">
        <f t="shared" si="88"/>
        <v>13448.28</v>
      </c>
      <c r="AN132" s="106">
        <f t="shared" si="88"/>
        <v>13448.28</v>
      </c>
      <c r="AO132" s="106">
        <f t="shared" si="88"/>
        <v>13448.28</v>
      </c>
      <c r="AP132" s="106">
        <f t="shared" si="88"/>
        <v>13448.28</v>
      </c>
      <c r="AQ132" s="106">
        <f t="shared" si="88"/>
        <v>13448.28</v>
      </c>
      <c r="AR132" s="106">
        <f t="shared" si="88"/>
        <v>13448.28</v>
      </c>
      <c r="AS132" s="106">
        <f t="shared" si="88"/>
        <v>13448.28</v>
      </c>
      <c r="AT132" s="106">
        <f t="shared" si="88"/>
        <v>13448.28</v>
      </c>
      <c r="AU132" s="106">
        <f t="shared" si="88"/>
        <v>0</v>
      </c>
      <c r="AV132" s="106">
        <f t="shared" si="88"/>
        <v>0</v>
      </c>
      <c r="AW132" s="106">
        <f t="shared" si="88"/>
        <v>0</v>
      </c>
      <c r="AX132" s="106">
        <f t="shared" si="88"/>
        <v>0</v>
      </c>
      <c r="AY132" s="106">
        <f t="shared" si="88"/>
        <v>0</v>
      </c>
      <c r="AZ132" s="106">
        <f t="shared" si="88"/>
        <v>0</v>
      </c>
      <c r="BA132" s="106">
        <f t="shared" si="88"/>
        <v>0</v>
      </c>
      <c r="BB132" s="106">
        <f t="shared" si="88"/>
        <v>0</v>
      </c>
      <c r="BC132" s="106">
        <f t="shared" si="88"/>
        <v>0</v>
      </c>
      <c r="BD132" s="106">
        <f t="shared" si="88"/>
        <v>0</v>
      </c>
      <c r="BE132" s="106">
        <f t="shared" si="88"/>
        <v>0</v>
      </c>
      <c r="BF132" s="106">
        <f t="shared" si="88"/>
        <v>0</v>
      </c>
      <c r="BG132" s="106">
        <f t="shared" si="88"/>
        <v>0</v>
      </c>
      <c r="BH132" s="106">
        <f t="shared" si="88"/>
        <v>0</v>
      </c>
    </row>
    <row r="133" spans="2:60" s="92" customFormat="1" ht="15" x14ac:dyDescent="0.25">
      <c r="B133" s="98" t="s">
        <v>92</v>
      </c>
      <c r="C133" s="228" t="s">
        <v>126</v>
      </c>
      <c r="D133" s="105">
        <f t="shared" si="78"/>
        <v>1286551.7100000014</v>
      </c>
      <c r="E133" s="106">
        <f t="shared" ref="E133:AJ133" si="89">E88*$E$45*3</f>
        <v>0</v>
      </c>
      <c r="F133" s="106">
        <f t="shared" si="89"/>
        <v>31379.31</v>
      </c>
      <c r="G133" s="106">
        <f t="shared" si="89"/>
        <v>31379.31</v>
      </c>
      <c r="H133" s="106">
        <f t="shared" si="89"/>
        <v>31379.31</v>
      </c>
      <c r="I133" s="106">
        <f t="shared" si="89"/>
        <v>31379.31</v>
      </c>
      <c r="J133" s="106">
        <f t="shared" si="89"/>
        <v>31379.31</v>
      </c>
      <c r="K133" s="106">
        <f t="shared" si="89"/>
        <v>31379.31</v>
      </c>
      <c r="L133" s="106">
        <f t="shared" si="89"/>
        <v>31379.31</v>
      </c>
      <c r="M133" s="106">
        <f t="shared" si="89"/>
        <v>31379.31</v>
      </c>
      <c r="N133" s="106">
        <f t="shared" si="89"/>
        <v>31379.31</v>
      </c>
      <c r="O133" s="106">
        <f t="shared" si="89"/>
        <v>31379.31</v>
      </c>
      <c r="P133" s="106">
        <f t="shared" si="89"/>
        <v>31379.31</v>
      </c>
      <c r="Q133" s="106">
        <f t="shared" si="89"/>
        <v>31379.31</v>
      </c>
      <c r="R133" s="106">
        <f t="shared" si="89"/>
        <v>31379.31</v>
      </c>
      <c r="S133" s="106">
        <f t="shared" si="89"/>
        <v>31379.31</v>
      </c>
      <c r="T133" s="106">
        <f t="shared" si="89"/>
        <v>31379.31</v>
      </c>
      <c r="U133" s="106">
        <f t="shared" si="89"/>
        <v>31379.31</v>
      </c>
      <c r="V133" s="106">
        <f t="shared" si="89"/>
        <v>31379.31</v>
      </c>
      <c r="W133" s="106">
        <f t="shared" si="89"/>
        <v>31379.31</v>
      </c>
      <c r="X133" s="106">
        <f t="shared" si="89"/>
        <v>31379.31</v>
      </c>
      <c r="Y133" s="106">
        <f t="shared" si="89"/>
        <v>31379.31</v>
      </c>
      <c r="Z133" s="106">
        <f t="shared" si="89"/>
        <v>31379.31</v>
      </c>
      <c r="AA133" s="106">
        <f t="shared" si="89"/>
        <v>31379.31</v>
      </c>
      <c r="AB133" s="106">
        <f t="shared" si="89"/>
        <v>31379.31</v>
      </c>
      <c r="AC133" s="106">
        <f t="shared" si="89"/>
        <v>31379.31</v>
      </c>
      <c r="AD133" s="106">
        <f t="shared" si="89"/>
        <v>31379.31</v>
      </c>
      <c r="AE133" s="106">
        <f t="shared" si="89"/>
        <v>31379.31</v>
      </c>
      <c r="AF133" s="106">
        <f t="shared" si="89"/>
        <v>31379.31</v>
      </c>
      <c r="AG133" s="106">
        <f t="shared" si="89"/>
        <v>31379.31</v>
      </c>
      <c r="AH133" s="106">
        <f t="shared" si="89"/>
        <v>31379.31</v>
      </c>
      <c r="AI133" s="106">
        <f t="shared" si="89"/>
        <v>31379.31</v>
      </c>
      <c r="AJ133" s="106">
        <f t="shared" si="89"/>
        <v>31379.31</v>
      </c>
      <c r="AK133" s="106">
        <f t="shared" ref="AK133:BH133" si="90">AK88*$E$45*3</f>
        <v>31379.31</v>
      </c>
      <c r="AL133" s="106">
        <f t="shared" si="90"/>
        <v>31379.31</v>
      </c>
      <c r="AM133" s="106">
        <f t="shared" si="90"/>
        <v>31379.31</v>
      </c>
      <c r="AN133" s="106">
        <f t="shared" si="90"/>
        <v>31379.31</v>
      </c>
      <c r="AO133" s="106">
        <f t="shared" si="90"/>
        <v>31379.31</v>
      </c>
      <c r="AP133" s="106">
        <f t="shared" si="90"/>
        <v>31379.31</v>
      </c>
      <c r="AQ133" s="106">
        <f t="shared" si="90"/>
        <v>31379.31</v>
      </c>
      <c r="AR133" s="106">
        <f t="shared" si="90"/>
        <v>31379.31</v>
      </c>
      <c r="AS133" s="106">
        <f t="shared" si="90"/>
        <v>31379.31</v>
      </c>
      <c r="AT133" s="106">
        <f t="shared" si="90"/>
        <v>31379.31</v>
      </c>
      <c r="AU133" s="106">
        <f t="shared" si="90"/>
        <v>0</v>
      </c>
      <c r="AV133" s="106">
        <f t="shared" si="90"/>
        <v>0</v>
      </c>
      <c r="AW133" s="106">
        <f t="shared" si="90"/>
        <v>0</v>
      </c>
      <c r="AX133" s="106">
        <f t="shared" si="90"/>
        <v>0</v>
      </c>
      <c r="AY133" s="106">
        <f t="shared" si="90"/>
        <v>0</v>
      </c>
      <c r="AZ133" s="106">
        <f t="shared" si="90"/>
        <v>0</v>
      </c>
      <c r="BA133" s="106">
        <f t="shared" si="90"/>
        <v>0</v>
      </c>
      <c r="BB133" s="106">
        <f t="shared" si="90"/>
        <v>0</v>
      </c>
      <c r="BC133" s="106">
        <f t="shared" si="90"/>
        <v>0</v>
      </c>
      <c r="BD133" s="106">
        <f t="shared" si="90"/>
        <v>0</v>
      </c>
      <c r="BE133" s="106">
        <f t="shared" si="90"/>
        <v>0</v>
      </c>
      <c r="BF133" s="106">
        <f t="shared" si="90"/>
        <v>0</v>
      </c>
      <c r="BG133" s="106">
        <f t="shared" si="90"/>
        <v>0</v>
      </c>
      <c r="BH133" s="106">
        <f t="shared" si="90"/>
        <v>0</v>
      </c>
    </row>
    <row r="134" spans="2:60" s="92" customFormat="1" ht="15" hidden="1" x14ac:dyDescent="0.25">
      <c r="B134" s="98"/>
      <c r="C134" s="228"/>
      <c r="D134" s="105">
        <f t="shared" si="78"/>
        <v>0</v>
      </c>
      <c r="E134" s="106">
        <f t="shared" ref="E134:AJ134" si="91">E89*$E$46*3</f>
        <v>0</v>
      </c>
      <c r="F134" s="106">
        <f t="shared" si="91"/>
        <v>0</v>
      </c>
      <c r="G134" s="106">
        <f t="shared" si="91"/>
        <v>0</v>
      </c>
      <c r="H134" s="106">
        <f t="shared" si="91"/>
        <v>0</v>
      </c>
      <c r="I134" s="106">
        <f t="shared" si="91"/>
        <v>0</v>
      </c>
      <c r="J134" s="106">
        <f t="shared" si="91"/>
        <v>0</v>
      </c>
      <c r="K134" s="106">
        <f t="shared" si="91"/>
        <v>0</v>
      </c>
      <c r="L134" s="106">
        <f t="shared" si="91"/>
        <v>0</v>
      </c>
      <c r="M134" s="106">
        <f t="shared" si="91"/>
        <v>0</v>
      </c>
      <c r="N134" s="106">
        <f t="shared" si="91"/>
        <v>0</v>
      </c>
      <c r="O134" s="106">
        <f t="shared" si="91"/>
        <v>0</v>
      </c>
      <c r="P134" s="106">
        <f t="shared" si="91"/>
        <v>0</v>
      </c>
      <c r="Q134" s="106">
        <f t="shared" si="91"/>
        <v>0</v>
      </c>
      <c r="R134" s="106">
        <f t="shared" si="91"/>
        <v>0</v>
      </c>
      <c r="S134" s="106">
        <f t="shared" si="91"/>
        <v>0</v>
      </c>
      <c r="T134" s="106">
        <f t="shared" si="91"/>
        <v>0</v>
      </c>
      <c r="U134" s="106">
        <f t="shared" si="91"/>
        <v>0</v>
      </c>
      <c r="V134" s="106">
        <f t="shared" si="91"/>
        <v>0</v>
      </c>
      <c r="W134" s="106">
        <f t="shared" si="91"/>
        <v>0</v>
      </c>
      <c r="X134" s="106">
        <f t="shared" si="91"/>
        <v>0</v>
      </c>
      <c r="Y134" s="106">
        <f t="shared" si="91"/>
        <v>0</v>
      </c>
      <c r="Z134" s="106">
        <f t="shared" si="91"/>
        <v>0</v>
      </c>
      <c r="AA134" s="106">
        <f t="shared" si="91"/>
        <v>0</v>
      </c>
      <c r="AB134" s="106">
        <f t="shared" si="91"/>
        <v>0</v>
      </c>
      <c r="AC134" s="106">
        <f t="shared" si="91"/>
        <v>0</v>
      </c>
      <c r="AD134" s="106">
        <f t="shared" si="91"/>
        <v>0</v>
      </c>
      <c r="AE134" s="106">
        <f t="shared" si="91"/>
        <v>0</v>
      </c>
      <c r="AF134" s="106">
        <f t="shared" si="91"/>
        <v>0</v>
      </c>
      <c r="AG134" s="106">
        <f t="shared" si="91"/>
        <v>0</v>
      </c>
      <c r="AH134" s="106">
        <f t="shared" si="91"/>
        <v>0</v>
      </c>
      <c r="AI134" s="106">
        <f t="shared" si="91"/>
        <v>0</v>
      </c>
      <c r="AJ134" s="106">
        <f t="shared" si="91"/>
        <v>0</v>
      </c>
      <c r="AK134" s="106">
        <f t="shared" ref="AK134:BH134" si="92">AK89*$E$46*3</f>
        <v>0</v>
      </c>
      <c r="AL134" s="106">
        <f t="shared" si="92"/>
        <v>0</v>
      </c>
      <c r="AM134" s="106">
        <f t="shared" si="92"/>
        <v>0</v>
      </c>
      <c r="AN134" s="106">
        <f t="shared" si="92"/>
        <v>0</v>
      </c>
      <c r="AO134" s="106">
        <f t="shared" si="92"/>
        <v>0</v>
      </c>
      <c r="AP134" s="106">
        <f t="shared" si="92"/>
        <v>0</v>
      </c>
      <c r="AQ134" s="106">
        <f t="shared" si="92"/>
        <v>0</v>
      </c>
      <c r="AR134" s="106">
        <f t="shared" si="92"/>
        <v>0</v>
      </c>
      <c r="AS134" s="106">
        <f t="shared" si="92"/>
        <v>0</v>
      </c>
      <c r="AT134" s="106">
        <f t="shared" si="92"/>
        <v>0</v>
      </c>
      <c r="AU134" s="106">
        <f t="shared" si="92"/>
        <v>0</v>
      </c>
      <c r="AV134" s="106">
        <f t="shared" si="92"/>
        <v>0</v>
      </c>
      <c r="AW134" s="106">
        <f t="shared" si="92"/>
        <v>0</v>
      </c>
      <c r="AX134" s="106">
        <f t="shared" si="92"/>
        <v>0</v>
      </c>
      <c r="AY134" s="106">
        <f t="shared" si="92"/>
        <v>0</v>
      </c>
      <c r="AZ134" s="106">
        <f t="shared" si="92"/>
        <v>0</v>
      </c>
      <c r="BA134" s="106">
        <f t="shared" si="92"/>
        <v>0</v>
      </c>
      <c r="BB134" s="106">
        <f t="shared" si="92"/>
        <v>0</v>
      </c>
      <c r="BC134" s="106">
        <f t="shared" si="92"/>
        <v>0</v>
      </c>
      <c r="BD134" s="106">
        <f t="shared" si="92"/>
        <v>0</v>
      </c>
      <c r="BE134" s="106">
        <f t="shared" si="92"/>
        <v>0</v>
      </c>
      <c r="BF134" s="106">
        <f t="shared" si="92"/>
        <v>0</v>
      </c>
      <c r="BG134" s="106">
        <f t="shared" si="92"/>
        <v>0</v>
      </c>
      <c r="BH134" s="106">
        <f t="shared" si="92"/>
        <v>0</v>
      </c>
    </row>
    <row r="135" spans="2:60" s="92" customFormat="1" ht="15" x14ac:dyDescent="0.25">
      <c r="B135" s="98" t="s">
        <v>102</v>
      </c>
      <c r="C135" s="228" t="s">
        <v>127</v>
      </c>
      <c r="D135" s="105">
        <f t="shared" si="78"/>
        <v>1470344.4600000014</v>
      </c>
      <c r="E135" s="106">
        <f t="shared" ref="E135:AJ135" si="93">E90*$E$47*3</f>
        <v>0</v>
      </c>
      <c r="F135" s="106">
        <f t="shared" si="93"/>
        <v>35862.06</v>
      </c>
      <c r="G135" s="106">
        <f t="shared" si="93"/>
        <v>35862.06</v>
      </c>
      <c r="H135" s="106">
        <f t="shared" si="93"/>
        <v>35862.06</v>
      </c>
      <c r="I135" s="106">
        <f t="shared" si="93"/>
        <v>35862.06</v>
      </c>
      <c r="J135" s="106">
        <f t="shared" si="93"/>
        <v>35862.06</v>
      </c>
      <c r="K135" s="106">
        <f t="shared" si="93"/>
        <v>35862.06</v>
      </c>
      <c r="L135" s="106">
        <f t="shared" si="93"/>
        <v>35862.06</v>
      </c>
      <c r="M135" s="106">
        <f t="shared" si="93"/>
        <v>35862.06</v>
      </c>
      <c r="N135" s="106">
        <f t="shared" si="93"/>
        <v>35862.06</v>
      </c>
      <c r="O135" s="106">
        <f t="shared" si="93"/>
        <v>35862.06</v>
      </c>
      <c r="P135" s="106">
        <f t="shared" si="93"/>
        <v>35862.06</v>
      </c>
      <c r="Q135" s="106">
        <f t="shared" si="93"/>
        <v>35862.06</v>
      </c>
      <c r="R135" s="106">
        <f t="shared" si="93"/>
        <v>35862.06</v>
      </c>
      <c r="S135" s="106">
        <f t="shared" si="93"/>
        <v>35862.06</v>
      </c>
      <c r="T135" s="106">
        <f t="shared" si="93"/>
        <v>35862.06</v>
      </c>
      <c r="U135" s="106">
        <f t="shared" si="93"/>
        <v>35862.06</v>
      </c>
      <c r="V135" s="106">
        <f t="shared" si="93"/>
        <v>35862.06</v>
      </c>
      <c r="W135" s="106">
        <f t="shared" si="93"/>
        <v>35862.06</v>
      </c>
      <c r="X135" s="106">
        <f t="shared" si="93"/>
        <v>35862.06</v>
      </c>
      <c r="Y135" s="106">
        <f t="shared" si="93"/>
        <v>35862.06</v>
      </c>
      <c r="Z135" s="106">
        <f t="shared" si="93"/>
        <v>35862.06</v>
      </c>
      <c r="AA135" s="106">
        <f t="shared" si="93"/>
        <v>35862.06</v>
      </c>
      <c r="AB135" s="106">
        <f t="shared" si="93"/>
        <v>35862.06</v>
      </c>
      <c r="AC135" s="106">
        <f t="shared" si="93"/>
        <v>35862.06</v>
      </c>
      <c r="AD135" s="106">
        <f t="shared" si="93"/>
        <v>35862.06</v>
      </c>
      <c r="AE135" s="106">
        <f t="shared" si="93"/>
        <v>35862.06</v>
      </c>
      <c r="AF135" s="106">
        <f t="shared" si="93"/>
        <v>35862.06</v>
      </c>
      <c r="AG135" s="106">
        <f t="shared" si="93"/>
        <v>35862.06</v>
      </c>
      <c r="AH135" s="106">
        <f t="shared" si="93"/>
        <v>35862.06</v>
      </c>
      <c r="AI135" s="106">
        <f t="shared" si="93"/>
        <v>35862.06</v>
      </c>
      <c r="AJ135" s="106">
        <f t="shared" si="93"/>
        <v>35862.06</v>
      </c>
      <c r="AK135" s="106">
        <f t="shared" ref="AK135:BH135" si="94">AK90*$E$47*3</f>
        <v>35862.06</v>
      </c>
      <c r="AL135" s="106">
        <f t="shared" si="94"/>
        <v>35862.06</v>
      </c>
      <c r="AM135" s="106">
        <f t="shared" si="94"/>
        <v>35862.06</v>
      </c>
      <c r="AN135" s="106">
        <f t="shared" si="94"/>
        <v>35862.06</v>
      </c>
      <c r="AO135" s="106">
        <f t="shared" si="94"/>
        <v>35862.06</v>
      </c>
      <c r="AP135" s="106">
        <f t="shared" si="94"/>
        <v>35862.06</v>
      </c>
      <c r="AQ135" s="106">
        <f t="shared" si="94"/>
        <v>35862.06</v>
      </c>
      <c r="AR135" s="106">
        <f t="shared" si="94"/>
        <v>35862.06</v>
      </c>
      <c r="AS135" s="106">
        <f t="shared" si="94"/>
        <v>35862.06</v>
      </c>
      <c r="AT135" s="106">
        <f t="shared" si="94"/>
        <v>35862.06</v>
      </c>
      <c r="AU135" s="106">
        <f t="shared" si="94"/>
        <v>0</v>
      </c>
      <c r="AV135" s="106">
        <f t="shared" si="94"/>
        <v>0</v>
      </c>
      <c r="AW135" s="106">
        <f t="shared" si="94"/>
        <v>0</v>
      </c>
      <c r="AX135" s="106">
        <f t="shared" si="94"/>
        <v>0</v>
      </c>
      <c r="AY135" s="106">
        <f t="shared" si="94"/>
        <v>0</v>
      </c>
      <c r="AZ135" s="106">
        <f t="shared" si="94"/>
        <v>0</v>
      </c>
      <c r="BA135" s="106">
        <f t="shared" si="94"/>
        <v>0</v>
      </c>
      <c r="BB135" s="106">
        <f t="shared" si="94"/>
        <v>0</v>
      </c>
      <c r="BC135" s="106">
        <f t="shared" si="94"/>
        <v>0</v>
      </c>
      <c r="BD135" s="106">
        <f t="shared" si="94"/>
        <v>0</v>
      </c>
      <c r="BE135" s="106">
        <f t="shared" si="94"/>
        <v>0</v>
      </c>
      <c r="BF135" s="106">
        <f t="shared" si="94"/>
        <v>0</v>
      </c>
      <c r="BG135" s="106">
        <f t="shared" si="94"/>
        <v>0</v>
      </c>
      <c r="BH135" s="106">
        <f t="shared" si="94"/>
        <v>0</v>
      </c>
    </row>
    <row r="136" spans="2:60" s="92" customFormat="1" ht="15" x14ac:dyDescent="0.25">
      <c r="B136" s="89"/>
      <c r="C136" s="228"/>
      <c r="D136" s="105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</row>
    <row r="137" spans="2:60" s="92" customFormat="1" ht="15" hidden="1" x14ac:dyDescent="0.25">
      <c r="B137" s="89"/>
      <c r="C137" s="90"/>
      <c r="D137" s="105">
        <f t="shared" si="75"/>
        <v>0</v>
      </c>
      <c r="E137" s="106">
        <f t="shared" ref="E137:AJ137" si="95">E92*$E$49*3</f>
        <v>0</v>
      </c>
      <c r="F137" s="106">
        <f t="shared" si="95"/>
        <v>0</v>
      </c>
      <c r="G137" s="106">
        <f t="shared" si="95"/>
        <v>0</v>
      </c>
      <c r="H137" s="106">
        <f t="shared" si="95"/>
        <v>0</v>
      </c>
      <c r="I137" s="106">
        <f t="shared" si="95"/>
        <v>0</v>
      </c>
      <c r="J137" s="106">
        <f t="shared" si="95"/>
        <v>0</v>
      </c>
      <c r="K137" s="106">
        <f t="shared" si="95"/>
        <v>0</v>
      </c>
      <c r="L137" s="106">
        <f t="shared" si="95"/>
        <v>0</v>
      </c>
      <c r="M137" s="106">
        <f t="shared" si="95"/>
        <v>0</v>
      </c>
      <c r="N137" s="106">
        <f t="shared" si="95"/>
        <v>0</v>
      </c>
      <c r="O137" s="106">
        <f t="shared" si="95"/>
        <v>0</v>
      </c>
      <c r="P137" s="106">
        <f t="shared" si="95"/>
        <v>0</v>
      </c>
      <c r="Q137" s="106">
        <f t="shared" si="95"/>
        <v>0</v>
      </c>
      <c r="R137" s="106">
        <f t="shared" si="95"/>
        <v>0</v>
      </c>
      <c r="S137" s="106">
        <f t="shared" si="95"/>
        <v>0</v>
      </c>
      <c r="T137" s="106">
        <f t="shared" si="95"/>
        <v>0</v>
      </c>
      <c r="U137" s="106">
        <f t="shared" si="95"/>
        <v>0</v>
      </c>
      <c r="V137" s="106">
        <f t="shared" si="95"/>
        <v>0</v>
      </c>
      <c r="W137" s="106">
        <f t="shared" si="95"/>
        <v>0</v>
      </c>
      <c r="X137" s="106">
        <f t="shared" si="95"/>
        <v>0</v>
      </c>
      <c r="Y137" s="106">
        <f t="shared" si="95"/>
        <v>0</v>
      </c>
      <c r="Z137" s="106">
        <f t="shared" si="95"/>
        <v>0</v>
      </c>
      <c r="AA137" s="106">
        <f t="shared" si="95"/>
        <v>0</v>
      </c>
      <c r="AB137" s="106">
        <f t="shared" si="95"/>
        <v>0</v>
      </c>
      <c r="AC137" s="106">
        <f t="shared" si="95"/>
        <v>0</v>
      </c>
      <c r="AD137" s="106">
        <f t="shared" si="95"/>
        <v>0</v>
      </c>
      <c r="AE137" s="106">
        <f t="shared" si="95"/>
        <v>0</v>
      </c>
      <c r="AF137" s="106">
        <f t="shared" si="95"/>
        <v>0</v>
      </c>
      <c r="AG137" s="106">
        <f t="shared" si="95"/>
        <v>0</v>
      </c>
      <c r="AH137" s="106">
        <f t="shared" si="95"/>
        <v>0</v>
      </c>
      <c r="AI137" s="106">
        <f t="shared" si="95"/>
        <v>0</v>
      </c>
      <c r="AJ137" s="106">
        <f t="shared" si="95"/>
        <v>0</v>
      </c>
      <c r="AK137" s="106">
        <f t="shared" ref="AK137:BH137" si="96">AK92*$E$49*3</f>
        <v>0</v>
      </c>
      <c r="AL137" s="106">
        <f t="shared" si="96"/>
        <v>0</v>
      </c>
      <c r="AM137" s="106">
        <f t="shared" si="96"/>
        <v>0</v>
      </c>
      <c r="AN137" s="106">
        <f t="shared" si="96"/>
        <v>0</v>
      </c>
      <c r="AO137" s="106">
        <f t="shared" si="96"/>
        <v>0</v>
      </c>
      <c r="AP137" s="106">
        <f t="shared" si="96"/>
        <v>0</v>
      </c>
      <c r="AQ137" s="106">
        <f t="shared" si="96"/>
        <v>0</v>
      </c>
      <c r="AR137" s="106">
        <f t="shared" si="96"/>
        <v>0</v>
      </c>
      <c r="AS137" s="106">
        <f t="shared" si="96"/>
        <v>0</v>
      </c>
      <c r="AT137" s="106">
        <f t="shared" si="96"/>
        <v>0</v>
      </c>
      <c r="AU137" s="106">
        <f t="shared" si="96"/>
        <v>0</v>
      </c>
      <c r="AV137" s="106">
        <f t="shared" si="96"/>
        <v>0</v>
      </c>
      <c r="AW137" s="106">
        <f t="shared" si="96"/>
        <v>0</v>
      </c>
      <c r="AX137" s="106">
        <f t="shared" si="96"/>
        <v>0</v>
      </c>
      <c r="AY137" s="106">
        <f t="shared" si="96"/>
        <v>0</v>
      </c>
      <c r="AZ137" s="106">
        <f t="shared" si="96"/>
        <v>0</v>
      </c>
      <c r="BA137" s="106">
        <f t="shared" si="96"/>
        <v>0</v>
      </c>
      <c r="BB137" s="106">
        <f t="shared" si="96"/>
        <v>0</v>
      </c>
      <c r="BC137" s="106">
        <f t="shared" si="96"/>
        <v>0</v>
      </c>
      <c r="BD137" s="106">
        <f t="shared" si="96"/>
        <v>0</v>
      </c>
      <c r="BE137" s="106">
        <f t="shared" si="96"/>
        <v>0</v>
      </c>
      <c r="BF137" s="106">
        <f t="shared" si="96"/>
        <v>0</v>
      </c>
      <c r="BG137" s="106">
        <f t="shared" si="96"/>
        <v>0</v>
      </c>
      <c r="BH137" s="106">
        <f t="shared" si="96"/>
        <v>0</v>
      </c>
    </row>
    <row r="138" spans="2:60" s="92" customFormat="1" ht="15" hidden="1" x14ac:dyDescent="0.25">
      <c r="B138" s="89"/>
      <c r="C138" s="90"/>
      <c r="D138" s="105">
        <f t="shared" si="75"/>
        <v>0</v>
      </c>
      <c r="E138" s="106">
        <f t="shared" ref="E138:AJ138" si="97">E93*$E$50*3</f>
        <v>0</v>
      </c>
      <c r="F138" s="106">
        <f t="shared" si="97"/>
        <v>0</v>
      </c>
      <c r="G138" s="106">
        <f t="shared" si="97"/>
        <v>0</v>
      </c>
      <c r="H138" s="106">
        <f t="shared" si="97"/>
        <v>0</v>
      </c>
      <c r="I138" s="106">
        <f t="shared" si="97"/>
        <v>0</v>
      </c>
      <c r="J138" s="106">
        <f t="shared" si="97"/>
        <v>0</v>
      </c>
      <c r="K138" s="106">
        <f t="shared" si="97"/>
        <v>0</v>
      </c>
      <c r="L138" s="106">
        <f t="shared" si="97"/>
        <v>0</v>
      </c>
      <c r="M138" s="106">
        <f t="shared" si="97"/>
        <v>0</v>
      </c>
      <c r="N138" s="106">
        <f t="shared" si="97"/>
        <v>0</v>
      </c>
      <c r="O138" s="106">
        <f t="shared" si="97"/>
        <v>0</v>
      </c>
      <c r="P138" s="106">
        <f t="shared" si="97"/>
        <v>0</v>
      </c>
      <c r="Q138" s="106">
        <f t="shared" si="97"/>
        <v>0</v>
      </c>
      <c r="R138" s="106">
        <f t="shared" si="97"/>
        <v>0</v>
      </c>
      <c r="S138" s="106">
        <f t="shared" si="97"/>
        <v>0</v>
      </c>
      <c r="T138" s="106">
        <f t="shared" si="97"/>
        <v>0</v>
      </c>
      <c r="U138" s="106">
        <f t="shared" si="97"/>
        <v>0</v>
      </c>
      <c r="V138" s="106">
        <f t="shared" si="97"/>
        <v>0</v>
      </c>
      <c r="W138" s="106">
        <f t="shared" si="97"/>
        <v>0</v>
      </c>
      <c r="X138" s="106">
        <f t="shared" si="97"/>
        <v>0</v>
      </c>
      <c r="Y138" s="106">
        <f t="shared" si="97"/>
        <v>0</v>
      </c>
      <c r="Z138" s="106">
        <f t="shared" si="97"/>
        <v>0</v>
      </c>
      <c r="AA138" s="106">
        <f t="shared" si="97"/>
        <v>0</v>
      </c>
      <c r="AB138" s="106">
        <f t="shared" si="97"/>
        <v>0</v>
      </c>
      <c r="AC138" s="106">
        <f t="shared" si="97"/>
        <v>0</v>
      </c>
      <c r="AD138" s="106">
        <f t="shared" si="97"/>
        <v>0</v>
      </c>
      <c r="AE138" s="106">
        <f t="shared" si="97"/>
        <v>0</v>
      </c>
      <c r="AF138" s="106">
        <f t="shared" si="97"/>
        <v>0</v>
      </c>
      <c r="AG138" s="106">
        <f t="shared" si="97"/>
        <v>0</v>
      </c>
      <c r="AH138" s="106">
        <f t="shared" si="97"/>
        <v>0</v>
      </c>
      <c r="AI138" s="106">
        <f t="shared" si="97"/>
        <v>0</v>
      </c>
      <c r="AJ138" s="106">
        <f t="shared" si="97"/>
        <v>0</v>
      </c>
      <c r="AK138" s="106">
        <f t="shared" ref="AK138:BH138" si="98">AK93*$E$50*3</f>
        <v>0</v>
      </c>
      <c r="AL138" s="106">
        <f t="shared" si="98"/>
        <v>0</v>
      </c>
      <c r="AM138" s="106">
        <f t="shared" si="98"/>
        <v>0</v>
      </c>
      <c r="AN138" s="106">
        <f t="shared" si="98"/>
        <v>0</v>
      </c>
      <c r="AO138" s="106">
        <f t="shared" si="98"/>
        <v>0</v>
      </c>
      <c r="AP138" s="106">
        <f t="shared" si="98"/>
        <v>0</v>
      </c>
      <c r="AQ138" s="106">
        <f t="shared" si="98"/>
        <v>0</v>
      </c>
      <c r="AR138" s="106">
        <f t="shared" si="98"/>
        <v>0</v>
      </c>
      <c r="AS138" s="106">
        <f t="shared" si="98"/>
        <v>0</v>
      </c>
      <c r="AT138" s="106">
        <f t="shared" si="98"/>
        <v>0</v>
      </c>
      <c r="AU138" s="106">
        <f t="shared" si="98"/>
        <v>0</v>
      </c>
      <c r="AV138" s="106">
        <f t="shared" si="98"/>
        <v>0</v>
      </c>
      <c r="AW138" s="106">
        <f t="shared" si="98"/>
        <v>0</v>
      </c>
      <c r="AX138" s="106">
        <f t="shared" si="98"/>
        <v>0</v>
      </c>
      <c r="AY138" s="106">
        <f t="shared" si="98"/>
        <v>0</v>
      </c>
      <c r="AZ138" s="106">
        <f t="shared" si="98"/>
        <v>0</v>
      </c>
      <c r="BA138" s="106">
        <f t="shared" si="98"/>
        <v>0</v>
      </c>
      <c r="BB138" s="106">
        <f t="shared" si="98"/>
        <v>0</v>
      </c>
      <c r="BC138" s="106">
        <f t="shared" si="98"/>
        <v>0</v>
      </c>
      <c r="BD138" s="106">
        <f t="shared" si="98"/>
        <v>0</v>
      </c>
      <c r="BE138" s="106">
        <f t="shared" si="98"/>
        <v>0</v>
      </c>
      <c r="BF138" s="106">
        <f t="shared" si="98"/>
        <v>0</v>
      </c>
      <c r="BG138" s="106">
        <f t="shared" si="98"/>
        <v>0</v>
      </c>
      <c r="BH138" s="106">
        <f t="shared" si="98"/>
        <v>0</v>
      </c>
    </row>
    <row r="139" spans="2:60" s="92" customFormat="1" ht="15" hidden="1" x14ac:dyDescent="0.25">
      <c r="B139" s="89"/>
      <c r="C139" s="90"/>
      <c r="D139" s="105">
        <f t="shared" si="75"/>
        <v>0</v>
      </c>
      <c r="E139" s="106">
        <f t="shared" ref="E139:AJ139" si="99">E94*$E$51*3</f>
        <v>0</v>
      </c>
      <c r="F139" s="106">
        <f t="shared" si="99"/>
        <v>0</v>
      </c>
      <c r="G139" s="106">
        <f t="shared" si="99"/>
        <v>0</v>
      </c>
      <c r="H139" s="106">
        <f t="shared" si="99"/>
        <v>0</v>
      </c>
      <c r="I139" s="106">
        <f t="shared" si="99"/>
        <v>0</v>
      </c>
      <c r="J139" s="106">
        <f t="shared" si="99"/>
        <v>0</v>
      </c>
      <c r="K139" s="106">
        <f t="shared" si="99"/>
        <v>0</v>
      </c>
      <c r="L139" s="106">
        <f t="shared" si="99"/>
        <v>0</v>
      </c>
      <c r="M139" s="106">
        <f t="shared" si="99"/>
        <v>0</v>
      </c>
      <c r="N139" s="106">
        <f t="shared" si="99"/>
        <v>0</v>
      </c>
      <c r="O139" s="106">
        <f t="shared" si="99"/>
        <v>0</v>
      </c>
      <c r="P139" s="106">
        <f t="shared" si="99"/>
        <v>0</v>
      </c>
      <c r="Q139" s="106">
        <f t="shared" si="99"/>
        <v>0</v>
      </c>
      <c r="R139" s="106">
        <f t="shared" si="99"/>
        <v>0</v>
      </c>
      <c r="S139" s="106">
        <f t="shared" si="99"/>
        <v>0</v>
      </c>
      <c r="T139" s="106">
        <f t="shared" si="99"/>
        <v>0</v>
      </c>
      <c r="U139" s="106">
        <f t="shared" si="99"/>
        <v>0</v>
      </c>
      <c r="V139" s="106">
        <f t="shared" si="99"/>
        <v>0</v>
      </c>
      <c r="W139" s="106">
        <f t="shared" si="99"/>
        <v>0</v>
      </c>
      <c r="X139" s="106">
        <f t="shared" si="99"/>
        <v>0</v>
      </c>
      <c r="Y139" s="106">
        <f t="shared" si="99"/>
        <v>0</v>
      </c>
      <c r="Z139" s="106">
        <f t="shared" si="99"/>
        <v>0</v>
      </c>
      <c r="AA139" s="106">
        <f t="shared" si="99"/>
        <v>0</v>
      </c>
      <c r="AB139" s="106">
        <f t="shared" si="99"/>
        <v>0</v>
      </c>
      <c r="AC139" s="106">
        <f t="shared" si="99"/>
        <v>0</v>
      </c>
      <c r="AD139" s="106">
        <f t="shared" si="99"/>
        <v>0</v>
      </c>
      <c r="AE139" s="106">
        <f t="shared" si="99"/>
        <v>0</v>
      </c>
      <c r="AF139" s="106">
        <f t="shared" si="99"/>
        <v>0</v>
      </c>
      <c r="AG139" s="106">
        <f t="shared" si="99"/>
        <v>0</v>
      </c>
      <c r="AH139" s="106">
        <f t="shared" si="99"/>
        <v>0</v>
      </c>
      <c r="AI139" s="106">
        <f t="shared" si="99"/>
        <v>0</v>
      </c>
      <c r="AJ139" s="106">
        <f t="shared" si="99"/>
        <v>0</v>
      </c>
      <c r="AK139" s="106">
        <f t="shared" ref="AK139:BH139" si="100">AK94*$E$51*3</f>
        <v>0</v>
      </c>
      <c r="AL139" s="106">
        <f t="shared" si="100"/>
        <v>0</v>
      </c>
      <c r="AM139" s="106">
        <f t="shared" si="100"/>
        <v>0</v>
      </c>
      <c r="AN139" s="106">
        <f t="shared" si="100"/>
        <v>0</v>
      </c>
      <c r="AO139" s="106">
        <f t="shared" si="100"/>
        <v>0</v>
      </c>
      <c r="AP139" s="106">
        <f t="shared" si="100"/>
        <v>0</v>
      </c>
      <c r="AQ139" s="106">
        <f t="shared" si="100"/>
        <v>0</v>
      </c>
      <c r="AR139" s="106">
        <f t="shared" si="100"/>
        <v>0</v>
      </c>
      <c r="AS139" s="106">
        <f t="shared" si="100"/>
        <v>0</v>
      </c>
      <c r="AT139" s="106">
        <f t="shared" si="100"/>
        <v>0</v>
      </c>
      <c r="AU139" s="106">
        <f t="shared" si="100"/>
        <v>0</v>
      </c>
      <c r="AV139" s="106">
        <f t="shared" si="100"/>
        <v>0</v>
      </c>
      <c r="AW139" s="106">
        <f t="shared" si="100"/>
        <v>0</v>
      </c>
      <c r="AX139" s="106">
        <f t="shared" si="100"/>
        <v>0</v>
      </c>
      <c r="AY139" s="106">
        <f t="shared" si="100"/>
        <v>0</v>
      </c>
      <c r="AZ139" s="106">
        <f t="shared" si="100"/>
        <v>0</v>
      </c>
      <c r="BA139" s="106">
        <f t="shared" si="100"/>
        <v>0</v>
      </c>
      <c r="BB139" s="106">
        <f t="shared" si="100"/>
        <v>0</v>
      </c>
      <c r="BC139" s="106">
        <f t="shared" si="100"/>
        <v>0</v>
      </c>
      <c r="BD139" s="106">
        <f t="shared" si="100"/>
        <v>0</v>
      </c>
      <c r="BE139" s="106">
        <f t="shared" si="100"/>
        <v>0</v>
      </c>
      <c r="BF139" s="106">
        <f t="shared" si="100"/>
        <v>0</v>
      </c>
      <c r="BG139" s="106">
        <f t="shared" si="100"/>
        <v>0</v>
      </c>
      <c r="BH139" s="106">
        <f t="shared" si="100"/>
        <v>0</v>
      </c>
    </row>
    <row r="140" spans="2:60" s="92" customFormat="1" ht="15" hidden="1" x14ac:dyDescent="0.25">
      <c r="B140" s="89"/>
      <c r="C140" s="90"/>
      <c r="D140" s="105">
        <f t="shared" si="75"/>
        <v>0</v>
      </c>
      <c r="E140" s="106">
        <f t="shared" ref="E140:AJ140" si="101">E95*$E$52*3</f>
        <v>0</v>
      </c>
      <c r="F140" s="106">
        <f t="shared" si="101"/>
        <v>0</v>
      </c>
      <c r="G140" s="106">
        <f t="shared" si="101"/>
        <v>0</v>
      </c>
      <c r="H140" s="106">
        <f t="shared" si="101"/>
        <v>0</v>
      </c>
      <c r="I140" s="106">
        <f t="shared" si="101"/>
        <v>0</v>
      </c>
      <c r="J140" s="106">
        <f t="shared" si="101"/>
        <v>0</v>
      </c>
      <c r="K140" s="106">
        <f t="shared" si="101"/>
        <v>0</v>
      </c>
      <c r="L140" s="106">
        <f t="shared" si="101"/>
        <v>0</v>
      </c>
      <c r="M140" s="106">
        <f t="shared" si="101"/>
        <v>0</v>
      </c>
      <c r="N140" s="106">
        <f t="shared" si="101"/>
        <v>0</v>
      </c>
      <c r="O140" s="106">
        <f t="shared" si="101"/>
        <v>0</v>
      </c>
      <c r="P140" s="106">
        <f t="shared" si="101"/>
        <v>0</v>
      </c>
      <c r="Q140" s="106">
        <f t="shared" si="101"/>
        <v>0</v>
      </c>
      <c r="R140" s="106">
        <f t="shared" si="101"/>
        <v>0</v>
      </c>
      <c r="S140" s="106">
        <f t="shared" si="101"/>
        <v>0</v>
      </c>
      <c r="T140" s="106">
        <f t="shared" si="101"/>
        <v>0</v>
      </c>
      <c r="U140" s="106">
        <f t="shared" si="101"/>
        <v>0</v>
      </c>
      <c r="V140" s="106">
        <f t="shared" si="101"/>
        <v>0</v>
      </c>
      <c r="W140" s="106">
        <f t="shared" si="101"/>
        <v>0</v>
      </c>
      <c r="X140" s="106">
        <f t="shared" si="101"/>
        <v>0</v>
      </c>
      <c r="Y140" s="106">
        <f t="shared" si="101"/>
        <v>0</v>
      </c>
      <c r="Z140" s="106">
        <f t="shared" si="101"/>
        <v>0</v>
      </c>
      <c r="AA140" s="106">
        <f t="shared" si="101"/>
        <v>0</v>
      </c>
      <c r="AB140" s="106">
        <f t="shared" si="101"/>
        <v>0</v>
      </c>
      <c r="AC140" s="106">
        <f t="shared" si="101"/>
        <v>0</v>
      </c>
      <c r="AD140" s="106">
        <f t="shared" si="101"/>
        <v>0</v>
      </c>
      <c r="AE140" s="106">
        <f t="shared" si="101"/>
        <v>0</v>
      </c>
      <c r="AF140" s="106">
        <f t="shared" si="101"/>
        <v>0</v>
      </c>
      <c r="AG140" s="106">
        <f t="shared" si="101"/>
        <v>0</v>
      </c>
      <c r="AH140" s="106">
        <f t="shared" si="101"/>
        <v>0</v>
      </c>
      <c r="AI140" s="106">
        <f t="shared" si="101"/>
        <v>0</v>
      </c>
      <c r="AJ140" s="106">
        <f t="shared" si="101"/>
        <v>0</v>
      </c>
      <c r="AK140" s="106">
        <f t="shared" ref="AK140:BH140" si="102">AK95*$E$52*3</f>
        <v>0</v>
      </c>
      <c r="AL140" s="106">
        <f t="shared" si="102"/>
        <v>0</v>
      </c>
      <c r="AM140" s="106">
        <f t="shared" si="102"/>
        <v>0</v>
      </c>
      <c r="AN140" s="106">
        <f t="shared" si="102"/>
        <v>0</v>
      </c>
      <c r="AO140" s="106">
        <f t="shared" si="102"/>
        <v>0</v>
      </c>
      <c r="AP140" s="106">
        <f t="shared" si="102"/>
        <v>0</v>
      </c>
      <c r="AQ140" s="106">
        <f t="shared" si="102"/>
        <v>0</v>
      </c>
      <c r="AR140" s="106">
        <f t="shared" si="102"/>
        <v>0</v>
      </c>
      <c r="AS140" s="106">
        <f t="shared" si="102"/>
        <v>0</v>
      </c>
      <c r="AT140" s="106">
        <f t="shared" si="102"/>
        <v>0</v>
      </c>
      <c r="AU140" s="106">
        <f t="shared" si="102"/>
        <v>0</v>
      </c>
      <c r="AV140" s="106">
        <f t="shared" si="102"/>
        <v>0</v>
      </c>
      <c r="AW140" s="106">
        <f t="shared" si="102"/>
        <v>0</v>
      </c>
      <c r="AX140" s="106">
        <f t="shared" si="102"/>
        <v>0</v>
      </c>
      <c r="AY140" s="106">
        <f t="shared" si="102"/>
        <v>0</v>
      </c>
      <c r="AZ140" s="106">
        <f t="shared" si="102"/>
        <v>0</v>
      </c>
      <c r="BA140" s="106">
        <f t="shared" si="102"/>
        <v>0</v>
      </c>
      <c r="BB140" s="106">
        <f t="shared" si="102"/>
        <v>0</v>
      </c>
      <c r="BC140" s="106">
        <f t="shared" si="102"/>
        <v>0</v>
      </c>
      <c r="BD140" s="106">
        <f t="shared" si="102"/>
        <v>0</v>
      </c>
      <c r="BE140" s="106">
        <f t="shared" si="102"/>
        <v>0</v>
      </c>
      <c r="BF140" s="106">
        <f t="shared" si="102"/>
        <v>0</v>
      </c>
      <c r="BG140" s="106">
        <f t="shared" si="102"/>
        <v>0</v>
      </c>
      <c r="BH140" s="106">
        <f t="shared" si="102"/>
        <v>0</v>
      </c>
    </row>
    <row r="141" spans="2:60" s="92" customFormat="1" ht="15" hidden="1" x14ac:dyDescent="0.25">
      <c r="B141" s="89"/>
      <c r="C141" s="90"/>
      <c r="D141" s="105">
        <f t="shared" si="75"/>
        <v>0</v>
      </c>
      <c r="E141" s="106">
        <f t="shared" ref="E141:AJ141" si="103">E96*$E$53*3</f>
        <v>0</v>
      </c>
      <c r="F141" s="106">
        <f t="shared" si="103"/>
        <v>0</v>
      </c>
      <c r="G141" s="106">
        <f t="shared" si="103"/>
        <v>0</v>
      </c>
      <c r="H141" s="106">
        <f t="shared" si="103"/>
        <v>0</v>
      </c>
      <c r="I141" s="106">
        <f t="shared" si="103"/>
        <v>0</v>
      </c>
      <c r="J141" s="106">
        <f t="shared" si="103"/>
        <v>0</v>
      </c>
      <c r="K141" s="106">
        <f t="shared" si="103"/>
        <v>0</v>
      </c>
      <c r="L141" s="106">
        <f t="shared" si="103"/>
        <v>0</v>
      </c>
      <c r="M141" s="106">
        <f t="shared" si="103"/>
        <v>0</v>
      </c>
      <c r="N141" s="106">
        <f t="shared" si="103"/>
        <v>0</v>
      </c>
      <c r="O141" s="106">
        <f t="shared" si="103"/>
        <v>0</v>
      </c>
      <c r="P141" s="106">
        <f t="shared" si="103"/>
        <v>0</v>
      </c>
      <c r="Q141" s="106">
        <f t="shared" si="103"/>
        <v>0</v>
      </c>
      <c r="R141" s="106">
        <f t="shared" si="103"/>
        <v>0</v>
      </c>
      <c r="S141" s="106">
        <f t="shared" si="103"/>
        <v>0</v>
      </c>
      <c r="T141" s="106">
        <f t="shared" si="103"/>
        <v>0</v>
      </c>
      <c r="U141" s="106">
        <f t="shared" si="103"/>
        <v>0</v>
      </c>
      <c r="V141" s="106">
        <f t="shared" si="103"/>
        <v>0</v>
      </c>
      <c r="W141" s="106">
        <f t="shared" si="103"/>
        <v>0</v>
      </c>
      <c r="X141" s="106">
        <f t="shared" si="103"/>
        <v>0</v>
      </c>
      <c r="Y141" s="106">
        <f t="shared" si="103"/>
        <v>0</v>
      </c>
      <c r="Z141" s="106">
        <f t="shared" si="103"/>
        <v>0</v>
      </c>
      <c r="AA141" s="106">
        <f t="shared" si="103"/>
        <v>0</v>
      </c>
      <c r="AB141" s="106">
        <f t="shared" si="103"/>
        <v>0</v>
      </c>
      <c r="AC141" s="106">
        <f t="shared" si="103"/>
        <v>0</v>
      </c>
      <c r="AD141" s="106">
        <f t="shared" si="103"/>
        <v>0</v>
      </c>
      <c r="AE141" s="106">
        <f t="shared" si="103"/>
        <v>0</v>
      </c>
      <c r="AF141" s="106">
        <f t="shared" si="103"/>
        <v>0</v>
      </c>
      <c r="AG141" s="106">
        <f t="shared" si="103"/>
        <v>0</v>
      </c>
      <c r="AH141" s="106">
        <f t="shared" si="103"/>
        <v>0</v>
      </c>
      <c r="AI141" s="106">
        <f t="shared" si="103"/>
        <v>0</v>
      </c>
      <c r="AJ141" s="106">
        <f t="shared" si="103"/>
        <v>0</v>
      </c>
      <c r="AK141" s="106">
        <f t="shared" ref="AK141:BH141" si="104">AK96*$E$53*3</f>
        <v>0</v>
      </c>
      <c r="AL141" s="106">
        <f t="shared" si="104"/>
        <v>0</v>
      </c>
      <c r="AM141" s="106">
        <f t="shared" si="104"/>
        <v>0</v>
      </c>
      <c r="AN141" s="106">
        <f t="shared" si="104"/>
        <v>0</v>
      </c>
      <c r="AO141" s="106">
        <f t="shared" si="104"/>
        <v>0</v>
      </c>
      <c r="AP141" s="106">
        <f t="shared" si="104"/>
        <v>0</v>
      </c>
      <c r="AQ141" s="106">
        <f t="shared" si="104"/>
        <v>0</v>
      </c>
      <c r="AR141" s="106">
        <f t="shared" si="104"/>
        <v>0</v>
      </c>
      <c r="AS141" s="106">
        <f t="shared" si="104"/>
        <v>0</v>
      </c>
      <c r="AT141" s="106">
        <f t="shared" si="104"/>
        <v>0</v>
      </c>
      <c r="AU141" s="106">
        <f t="shared" si="104"/>
        <v>0</v>
      </c>
      <c r="AV141" s="106">
        <f t="shared" si="104"/>
        <v>0</v>
      </c>
      <c r="AW141" s="106">
        <f t="shared" si="104"/>
        <v>0</v>
      </c>
      <c r="AX141" s="106">
        <f t="shared" si="104"/>
        <v>0</v>
      </c>
      <c r="AY141" s="106">
        <f t="shared" si="104"/>
        <v>0</v>
      </c>
      <c r="AZ141" s="106">
        <f t="shared" si="104"/>
        <v>0</v>
      </c>
      <c r="BA141" s="106">
        <f t="shared" si="104"/>
        <v>0</v>
      </c>
      <c r="BB141" s="106">
        <f t="shared" si="104"/>
        <v>0</v>
      </c>
      <c r="BC141" s="106">
        <f t="shared" si="104"/>
        <v>0</v>
      </c>
      <c r="BD141" s="106">
        <f t="shared" si="104"/>
        <v>0</v>
      </c>
      <c r="BE141" s="106">
        <f t="shared" si="104"/>
        <v>0</v>
      </c>
      <c r="BF141" s="106">
        <f t="shared" si="104"/>
        <v>0</v>
      </c>
      <c r="BG141" s="106">
        <f t="shared" si="104"/>
        <v>0</v>
      </c>
      <c r="BH141" s="106">
        <f t="shared" si="104"/>
        <v>0</v>
      </c>
    </row>
    <row r="142" spans="2:60" s="92" customFormat="1" ht="19.5" x14ac:dyDescent="0.55000000000000004">
      <c r="B142" s="6"/>
      <c r="C142" s="6"/>
      <c r="D142" s="107">
        <f t="shared" ref="D142:AI142" si="105">SUM(D127:D141)</f>
        <v>5222414.1300000045</v>
      </c>
      <c r="E142" s="108">
        <f t="shared" si="105"/>
        <v>0</v>
      </c>
      <c r="F142" s="108">
        <f t="shared" si="105"/>
        <v>89655.15</v>
      </c>
      <c r="G142" s="108">
        <f t="shared" si="105"/>
        <v>150172.40999999997</v>
      </c>
      <c r="H142" s="108">
        <f t="shared" si="105"/>
        <v>127758.62999999999</v>
      </c>
      <c r="I142" s="108">
        <f t="shared" si="105"/>
        <v>127758.62999999999</v>
      </c>
      <c r="J142" s="108">
        <f t="shared" si="105"/>
        <v>127758.62999999999</v>
      </c>
      <c r="K142" s="108">
        <f t="shared" si="105"/>
        <v>127758.62999999999</v>
      </c>
      <c r="L142" s="108">
        <f t="shared" si="105"/>
        <v>127758.62999999999</v>
      </c>
      <c r="M142" s="108">
        <f t="shared" si="105"/>
        <v>127758.62999999999</v>
      </c>
      <c r="N142" s="108">
        <f t="shared" si="105"/>
        <v>127758.62999999999</v>
      </c>
      <c r="O142" s="108">
        <f t="shared" si="105"/>
        <v>127758.62999999999</v>
      </c>
      <c r="P142" s="108">
        <f t="shared" si="105"/>
        <v>127758.62999999999</v>
      </c>
      <c r="Q142" s="108">
        <f t="shared" si="105"/>
        <v>127758.62999999999</v>
      </c>
      <c r="R142" s="108">
        <f t="shared" si="105"/>
        <v>127758.62999999999</v>
      </c>
      <c r="S142" s="108">
        <f t="shared" si="105"/>
        <v>127758.62999999999</v>
      </c>
      <c r="T142" s="108">
        <f t="shared" si="105"/>
        <v>127758.62999999999</v>
      </c>
      <c r="U142" s="108">
        <f t="shared" si="105"/>
        <v>127758.62999999999</v>
      </c>
      <c r="V142" s="108">
        <f t="shared" si="105"/>
        <v>127758.62999999999</v>
      </c>
      <c r="W142" s="108">
        <f t="shared" si="105"/>
        <v>127758.62999999999</v>
      </c>
      <c r="X142" s="108">
        <f t="shared" si="105"/>
        <v>127758.62999999999</v>
      </c>
      <c r="Y142" s="108">
        <f t="shared" si="105"/>
        <v>127758.62999999999</v>
      </c>
      <c r="Z142" s="108">
        <f t="shared" si="105"/>
        <v>127758.62999999999</v>
      </c>
      <c r="AA142" s="108">
        <f t="shared" si="105"/>
        <v>127758.62999999999</v>
      </c>
      <c r="AB142" s="108">
        <f t="shared" si="105"/>
        <v>127758.62999999999</v>
      </c>
      <c r="AC142" s="108">
        <f t="shared" si="105"/>
        <v>127758.62999999999</v>
      </c>
      <c r="AD142" s="108">
        <f t="shared" si="105"/>
        <v>127758.62999999999</v>
      </c>
      <c r="AE142" s="108">
        <f t="shared" si="105"/>
        <v>127758.62999999999</v>
      </c>
      <c r="AF142" s="108">
        <f t="shared" si="105"/>
        <v>127758.62999999999</v>
      </c>
      <c r="AG142" s="108">
        <f t="shared" si="105"/>
        <v>127758.62999999999</v>
      </c>
      <c r="AH142" s="108">
        <f t="shared" si="105"/>
        <v>127758.62999999999</v>
      </c>
      <c r="AI142" s="108">
        <f t="shared" si="105"/>
        <v>127758.62999999999</v>
      </c>
      <c r="AJ142" s="108">
        <f t="shared" ref="AJ142:BH142" si="106">SUM(AJ127:AJ141)</f>
        <v>127758.62999999999</v>
      </c>
      <c r="AK142" s="108">
        <f t="shared" si="106"/>
        <v>127758.62999999999</v>
      </c>
      <c r="AL142" s="108">
        <f t="shared" si="106"/>
        <v>127758.62999999999</v>
      </c>
      <c r="AM142" s="108">
        <f t="shared" si="106"/>
        <v>127758.62999999999</v>
      </c>
      <c r="AN142" s="108">
        <f t="shared" si="106"/>
        <v>127758.62999999999</v>
      </c>
      <c r="AO142" s="108">
        <f t="shared" si="106"/>
        <v>127758.62999999999</v>
      </c>
      <c r="AP142" s="108">
        <f t="shared" si="106"/>
        <v>127758.62999999999</v>
      </c>
      <c r="AQ142" s="108">
        <f t="shared" si="106"/>
        <v>127758.62999999999</v>
      </c>
      <c r="AR142" s="108">
        <f t="shared" si="106"/>
        <v>127758.62999999999</v>
      </c>
      <c r="AS142" s="108">
        <f t="shared" si="106"/>
        <v>127758.62999999999</v>
      </c>
      <c r="AT142" s="108">
        <f t="shared" si="106"/>
        <v>127758.62999999999</v>
      </c>
      <c r="AU142" s="108">
        <f t="shared" si="106"/>
        <v>0</v>
      </c>
      <c r="AV142" s="108">
        <f t="shared" si="106"/>
        <v>0</v>
      </c>
      <c r="AW142" s="108">
        <f t="shared" si="106"/>
        <v>0</v>
      </c>
      <c r="AX142" s="108">
        <f t="shared" si="106"/>
        <v>0</v>
      </c>
      <c r="AY142" s="108">
        <f t="shared" si="106"/>
        <v>0</v>
      </c>
      <c r="AZ142" s="108">
        <f t="shared" si="106"/>
        <v>0</v>
      </c>
      <c r="BA142" s="108">
        <f t="shared" si="106"/>
        <v>0</v>
      </c>
      <c r="BB142" s="108">
        <f t="shared" si="106"/>
        <v>0</v>
      </c>
      <c r="BC142" s="108">
        <f t="shared" si="106"/>
        <v>0</v>
      </c>
      <c r="BD142" s="108">
        <f t="shared" si="106"/>
        <v>0</v>
      </c>
      <c r="BE142" s="108">
        <f t="shared" si="106"/>
        <v>0</v>
      </c>
      <c r="BF142" s="108">
        <f t="shared" si="106"/>
        <v>0</v>
      </c>
      <c r="BG142" s="108">
        <f t="shared" si="106"/>
        <v>0</v>
      </c>
      <c r="BH142" s="108">
        <f t="shared" si="106"/>
        <v>0</v>
      </c>
    </row>
    <row r="143" spans="2:60" s="92" customFormat="1" x14ac:dyDescent="0.2"/>
    <row r="144" spans="2:60" s="92" customFormat="1" ht="15.75" x14ac:dyDescent="0.25">
      <c r="B144" s="91" t="s">
        <v>136</v>
      </c>
    </row>
    <row r="145" spans="2:60" s="92" customFormat="1" x14ac:dyDescent="0.2"/>
    <row r="146" spans="2:60" s="92" customFormat="1" ht="25.5" customHeight="1" x14ac:dyDescent="0.2">
      <c r="B146" s="480" t="s">
        <v>11</v>
      </c>
      <c r="C146" s="480" t="s">
        <v>93</v>
      </c>
      <c r="D146" s="480" t="s">
        <v>83</v>
      </c>
      <c r="E146" s="480" t="s">
        <v>31</v>
      </c>
      <c r="F146" s="480"/>
      <c r="G146" s="480"/>
      <c r="H146" s="480"/>
      <c r="I146" s="480"/>
      <c r="J146" s="480"/>
      <c r="K146" s="480"/>
      <c r="L146" s="480"/>
      <c r="M146" s="480"/>
      <c r="N146" s="480"/>
      <c r="O146" s="480"/>
      <c r="P146" s="480"/>
      <c r="Q146" s="480"/>
      <c r="R146" s="480"/>
      <c r="S146" s="480"/>
      <c r="T146" s="480"/>
      <c r="U146" s="480"/>
      <c r="V146" s="480"/>
      <c r="W146" s="480"/>
      <c r="X146" s="480"/>
      <c r="Y146" s="480"/>
      <c r="Z146" s="480"/>
      <c r="AA146" s="480"/>
      <c r="AB146" s="480"/>
      <c r="AC146" s="480"/>
      <c r="AD146" s="480"/>
      <c r="AE146" s="480"/>
      <c r="AF146" s="480"/>
      <c r="AG146" s="480"/>
      <c r="AH146" s="480"/>
      <c r="AI146" s="480"/>
      <c r="AJ146" s="480"/>
      <c r="AK146" s="480"/>
      <c r="AL146" s="480"/>
      <c r="AM146" s="480"/>
      <c r="AN146" s="480"/>
      <c r="AO146" s="480"/>
      <c r="AP146" s="480"/>
      <c r="AQ146" s="480"/>
      <c r="AR146" s="480"/>
      <c r="AS146" s="480"/>
      <c r="AT146" s="480"/>
      <c r="AU146" s="480"/>
      <c r="AV146" s="480"/>
      <c r="AW146" s="480"/>
      <c r="AX146" s="480"/>
      <c r="AY146" s="480"/>
      <c r="AZ146" s="480"/>
      <c r="BA146" s="480"/>
      <c r="BB146" s="480"/>
      <c r="BC146" s="480"/>
      <c r="BD146" s="480"/>
      <c r="BE146" s="480"/>
      <c r="BF146" s="480"/>
      <c r="BG146" s="480"/>
      <c r="BH146" s="480"/>
    </row>
    <row r="147" spans="2:60" s="92" customFormat="1" ht="25.5" customHeight="1" x14ac:dyDescent="0.2">
      <c r="B147" s="480"/>
      <c r="C147" s="480"/>
      <c r="D147" s="480"/>
      <c r="E147" s="481">
        <f>'11_Ост_П_ППР'!E170:H170</f>
        <v>2018</v>
      </c>
      <c r="F147" s="481"/>
      <c r="G147" s="481"/>
      <c r="H147" s="481"/>
      <c r="I147" s="481">
        <f>'11_Ост_П_ППР'!I170:L170</f>
        <v>2019</v>
      </c>
      <c r="J147" s="481"/>
      <c r="K147" s="481"/>
      <c r="L147" s="481"/>
      <c r="M147" s="481">
        <f>'11_Ост_П_ППР'!M170:P170</f>
        <v>2020</v>
      </c>
      <c r="N147" s="481"/>
      <c r="O147" s="481"/>
      <c r="P147" s="481"/>
      <c r="Q147" s="481">
        <f>'11_Ост_П_ППР'!Q170:T170</f>
        <v>2021</v>
      </c>
      <c r="R147" s="481"/>
      <c r="S147" s="481"/>
      <c r="T147" s="481"/>
      <c r="U147" s="481">
        <f>'11_Ост_П_ППР'!U170:X170</f>
        <v>2022</v>
      </c>
      <c r="V147" s="481"/>
      <c r="W147" s="481"/>
      <c r="X147" s="481"/>
      <c r="Y147" s="481">
        <f>'11_Ост_П_ППР'!Y170:AB170</f>
        <v>2023</v>
      </c>
      <c r="Z147" s="481"/>
      <c r="AA147" s="481"/>
      <c r="AB147" s="481"/>
      <c r="AC147" s="481">
        <f>'11_Ост_П_ППР'!AC170:AF170</f>
        <v>2024</v>
      </c>
      <c r="AD147" s="481"/>
      <c r="AE147" s="481"/>
      <c r="AF147" s="481"/>
      <c r="AG147" s="481">
        <f>'11_Ост_П_ППР'!AG170:AJ170</f>
        <v>2025</v>
      </c>
      <c r="AH147" s="481"/>
      <c r="AI147" s="481"/>
      <c r="AJ147" s="481"/>
      <c r="AK147" s="481">
        <f>'11_Ост_П_ППР'!AK170:AN170</f>
        <v>2026</v>
      </c>
      <c r="AL147" s="481"/>
      <c r="AM147" s="481"/>
      <c r="AN147" s="481"/>
      <c r="AO147" s="481">
        <f>'11_Ост_П_ППР'!AO170:AR170</f>
        <v>2027</v>
      </c>
      <c r="AP147" s="481"/>
      <c r="AQ147" s="481"/>
      <c r="AR147" s="481"/>
      <c r="AS147" s="481">
        <f>'11_Ост_П_ППР'!AS170:AV170</f>
        <v>2028</v>
      </c>
      <c r="AT147" s="481"/>
      <c r="AU147" s="481"/>
      <c r="AV147" s="481"/>
      <c r="AW147" s="481" t="str">
        <f>'11_Ост_П_ППР'!AW170:AZ170</f>
        <v>-</v>
      </c>
      <c r="AX147" s="481"/>
      <c r="AY147" s="481"/>
      <c r="AZ147" s="481"/>
      <c r="BA147" s="481" t="str">
        <f>'11_Ост_П_ППР'!BA170:BD170</f>
        <v>-</v>
      </c>
      <c r="BB147" s="481"/>
      <c r="BC147" s="481"/>
      <c r="BD147" s="481"/>
      <c r="BE147" s="481" t="str">
        <f>'11_Ост_П_ППР'!BE170:BH170</f>
        <v>-</v>
      </c>
      <c r="BF147" s="481"/>
      <c r="BG147" s="481"/>
      <c r="BH147" s="481"/>
    </row>
    <row r="148" spans="2:60" s="92" customFormat="1" ht="29.25" customHeight="1" x14ac:dyDescent="0.2">
      <c r="B148" s="480"/>
      <c r="C148" s="480"/>
      <c r="D148" s="480"/>
      <c r="E148" s="130" t="s">
        <v>32</v>
      </c>
      <c r="F148" s="130" t="s">
        <v>33</v>
      </c>
      <c r="G148" s="130" t="s">
        <v>34</v>
      </c>
      <c r="H148" s="130" t="s">
        <v>35</v>
      </c>
      <c r="I148" s="130" t="s">
        <v>32</v>
      </c>
      <c r="J148" s="130" t="s">
        <v>33</v>
      </c>
      <c r="K148" s="130" t="s">
        <v>34</v>
      </c>
      <c r="L148" s="130" t="s">
        <v>35</v>
      </c>
      <c r="M148" s="130" t="s">
        <v>32</v>
      </c>
      <c r="N148" s="130" t="s">
        <v>33</v>
      </c>
      <c r="O148" s="130" t="s">
        <v>34</v>
      </c>
      <c r="P148" s="130" t="s">
        <v>35</v>
      </c>
      <c r="Q148" s="130" t="s">
        <v>32</v>
      </c>
      <c r="R148" s="130" t="s">
        <v>33</v>
      </c>
      <c r="S148" s="130" t="s">
        <v>34</v>
      </c>
      <c r="T148" s="130" t="s">
        <v>35</v>
      </c>
      <c r="U148" s="130" t="s">
        <v>32</v>
      </c>
      <c r="V148" s="130" t="s">
        <v>33</v>
      </c>
      <c r="W148" s="130" t="s">
        <v>34</v>
      </c>
      <c r="X148" s="130" t="s">
        <v>35</v>
      </c>
      <c r="Y148" s="130" t="s">
        <v>32</v>
      </c>
      <c r="Z148" s="130" t="s">
        <v>33</v>
      </c>
      <c r="AA148" s="130" t="s">
        <v>34</v>
      </c>
      <c r="AB148" s="130" t="s">
        <v>35</v>
      </c>
      <c r="AC148" s="130" t="s">
        <v>32</v>
      </c>
      <c r="AD148" s="130" t="s">
        <v>33</v>
      </c>
      <c r="AE148" s="130" t="s">
        <v>34</v>
      </c>
      <c r="AF148" s="130" t="s">
        <v>35</v>
      </c>
      <c r="AG148" s="130" t="s">
        <v>32</v>
      </c>
      <c r="AH148" s="130" t="s">
        <v>33</v>
      </c>
      <c r="AI148" s="130" t="s">
        <v>34</v>
      </c>
      <c r="AJ148" s="130" t="s">
        <v>35</v>
      </c>
      <c r="AK148" s="130" t="s">
        <v>32</v>
      </c>
      <c r="AL148" s="130" t="s">
        <v>33</v>
      </c>
      <c r="AM148" s="130" t="s">
        <v>34</v>
      </c>
      <c r="AN148" s="130" t="s">
        <v>35</v>
      </c>
      <c r="AO148" s="130" t="s">
        <v>32</v>
      </c>
      <c r="AP148" s="130" t="s">
        <v>33</v>
      </c>
      <c r="AQ148" s="130" t="s">
        <v>34</v>
      </c>
      <c r="AR148" s="130" t="s">
        <v>35</v>
      </c>
      <c r="AS148" s="130" t="s">
        <v>32</v>
      </c>
      <c r="AT148" s="130" t="s">
        <v>33</v>
      </c>
      <c r="AU148" s="130" t="s">
        <v>34</v>
      </c>
      <c r="AV148" s="130" t="s">
        <v>35</v>
      </c>
      <c r="AW148" s="130" t="s">
        <v>32</v>
      </c>
      <c r="AX148" s="130" t="s">
        <v>33</v>
      </c>
      <c r="AY148" s="130" t="s">
        <v>34</v>
      </c>
      <c r="AZ148" s="130" t="s">
        <v>35</v>
      </c>
      <c r="BA148" s="130" t="s">
        <v>32</v>
      </c>
      <c r="BB148" s="130" t="s">
        <v>33</v>
      </c>
      <c r="BC148" s="130" t="s">
        <v>34</v>
      </c>
      <c r="BD148" s="130" t="s">
        <v>35</v>
      </c>
      <c r="BE148" s="130" t="s">
        <v>32</v>
      </c>
      <c r="BF148" s="130" t="s">
        <v>33</v>
      </c>
      <c r="BG148" s="130" t="s">
        <v>34</v>
      </c>
      <c r="BH148" s="130" t="s">
        <v>35</v>
      </c>
    </row>
    <row r="149" spans="2:60" s="92" customFormat="1" ht="30" x14ac:dyDescent="0.2">
      <c r="B149" s="480"/>
      <c r="C149" s="480"/>
      <c r="D149" s="395" t="s">
        <v>510</v>
      </c>
      <c r="E149" s="130" t="s">
        <v>61</v>
      </c>
      <c r="F149" s="130" t="s">
        <v>61</v>
      </c>
      <c r="G149" s="130" t="s">
        <v>61</v>
      </c>
      <c r="H149" s="130" t="s">
        <v>61</v>
      </c>
      <c r="I149" s="130" t="s">
        <v>61</v>
      </c>
      <c r="J149" s="130" t="s">
        <v>61</v>
      </c>
      <c r="K149" s="130" t="s">
        <v>61</v>
      </c>
      <c r="L149" s="130" t="s">
        <v>61</v>
      </c>
      <c r="M149" s="130" t="s">
        <v>61</v>
      </c>
      <c r="N149" s="130" t="s">
        <v>61</v>
      </c>
      <c r="O149" s="130" t="s">
        <v>61</v>
      </c>
      <c r="P149" s="130" t="s">
        <v>61</v>
      </c>
      <c r="Q149" s="130" t="s">
        <v>61</v>
      </c>
      <c r="R149" s="130" t="s">
        <v>61</v>
      </c>
      <c r="S149" s="130" t="s">
        <v>61</v>
      </c>
      <c r="T149" s="130" t="s">
        <v>61</v>
      </c>
      <c r="U149" s="130" t="s">
        <v>61</v>
      </c>
      <c r="V149" s="130" t="s">
        <v>61</v>
      </c>
      <c r="W149" s="130" t="s">
        <v>61</v>
      </c>
      <c r="X149" s="130" t="s">
        <v>61</v>
      </c>
      <c r="Y149" s="130" t="s">
        <v>61</v>
      </c>
      <c r="Z149" s="130" t="s">
        <v>61</v>
      </c>
      <c r="AA149" s="130" t="s">
        <v>61</v>
      </c>
      <c r="AB149" s="130" t="s">
        <v>61</v>
      </c>
      <c r="AC149" s="130" t="s">
        <v>61</v>
      </c>
      <c r="AD149" s="130" t="s">
        <v>61</v>
      </c>
      <c r="AE149" s="130" t="s">
        <v>61</v>
      </c>
      <c r="AF149" s="130" t="s">
        <v>61</v>
      </c>
      <c r="AG149" s="130" t="s">
        <v>61</v>
      </c>
      <c r="AH149" s="130" t="s">
        <v>61</v>
      </c>
      <c r="AI149" s="130" t="s">
        <v>61</v>
      </c>
      <c r="AJ149" s="130" t="s">
        <v>61</v>
      </c>
      <c r="AK149" s="130" t="s">
        <v>61</v>
      </c>
      <c r="AL149" s="130" t="s">
        <v>61</v>
      </c>
      <c r="AM149" s="130" t="s">
        <v>61</v>
      </c>
      <c r="AN149" s="130" t="s">
        <v>61</v>
      </c>
      <c r="AO149" s="130" t="s">
        <v>61</v>
      </c>
      <c r="AP149" s="130" t="s">
        <v>61</v>
      </c>
      <c r="AQ149" s="130" t="s">
        <v>61</v>
      </c>
      <c r="AR149" s="130" t="s">
        <v>61</v>
      </c>
      <c r="AS149" s="130" t="s">
        <v>61</v>
      </c>
      <c r="AT149" s="130" t="s">
        <v>61</v>
      </c>
      <c r="AU149" s="130" t="s">
        <v>61</v>
      </c>
      <c r="AV149" s="130" t="s">
        <v>61</v>
      </c>
      <c r="AW149" s="130" t="s">
        <v>61</v>
      </c>
      <c r="AX149" s="130" t="s">
        <v>61</v>
      </c>
      <c r="AY149" s="130" t="s">
        <v>61</v>
      </c>
      <c r="AZ149" s="130" t="s">
        <v>61</v>
      </c>
      <c r="BA149" s="130" t="s">
        <v>61</v>
      </c>
      <c r="BB149" s="130" t="s">
        <v>61</v>
      </c>
      <c r="BC149" s="130" t="s">
        <v>61</v>
      </c>
      <c r="BD149" s="130" t="s">
        <v>61</v>
      </c>
      <c r="BE149" s="130" t="s">
        <v>61</v>
      </c>
      <c r="BF149" s="130" t="s">
        <v>61</v>
      </c>
      <c r="BG149" s="130" t="s">
        <v>61</v>
      </c>
      <c r="BH149" s="130" t="s">
        <v>61</v>
      </c>
    </row>
    <row r="150" spans="2:60" s="92" customFormat="1" ht="15" x14ac:dyDescent="0.25">
      <c r="B150" s="98" t="s">
        <v>87</v>
      </c>
      <c r="C150" s="228" t="s">
        <v>369</v>
      </c>
      <c r="D150" s="105">
        <f t="shared" ref="D150:D164" si="107">SUM(E150:BH150)</f>
        <v>1666206.8424000009</v>
      </c>
      <c r="E150" s="106">
        <f t="shared" ref="E150:AJ150" si="108">E82*$F$39*3</f>
        <v>0</v>
      </c>
      <c r="F150" s="106">
        <f t="shared" si="108"/>
        <v>0</v>
      </c>
      <c r="G150" s="106">
        <f t="shared" si="108"/>
        <v>41655.171060000001</v>
      </c>
      <c r="H150" s="106">
        <f t="shared" si="108"/>
        <v>41655.171060000001</v>
      </c>
      <c r="I150" s="106">
        <f t="shared" si="108"/>
        <v>41655.171060000001</v>
      </c>
      <c r="J150" s="106">
        <f t="shared" si="108"/>
        <v>41655.171060000001</v>
      </c>
      <c r="K150" s="106">
        <f t="shared" si="108"/>
        <v>41655.171060000001</v>
      </c>
      <c r="L150" s="106">
        <f t="shared" si="108"/>
        <v>41655.171060000001</v>
      </c>
      <c r="M150" s="106">
        <f t="shared" si="108"/>
        <v>41655.171060000001</v>
      </c>
      <c r="N150" s="106">
        <f t="shared" si="108"/>
        <v>41655.171060000001</v>
      </c>
      <c r="O150" s="106">
        <f t="shared" si="108"/>
        <v>41655.171060000001</v>
      </c>
      <c r="P150" s="106">
        <f t="shared" si="108"/>
        <v>41655.171060000001</v>
      </c>
      <c r="Q150" s="106">
        <f t="shared" si="108"/>
        <v>41655.171060000001</v>
      </c>
      <c r="R150" s="106">
        <f t="shared" si="108"/>
        <v>41655.171060000001</v>
      </c>
      <c r="S150" s="106">
        <f t="shared" si="108"/>
        <v>41655.171060000001</v>
      </c>
      <c r="T150" s="106">
        <f t="shared" si="108"/>
        <v>41655.171060000001</v>
      </c>
      <c r="U150" s="106">
        <f t="shared" si="108"/>
        <v>41655.171060000001</v>
      </c>
      <c r="V150" s="106">
        <f t="shared" si="108"/>
        <v>41655.171060000001</v>
      </c>
      <c r="W150" s="106">
        <f t="shared" si="108"/>
        <v>41655.171060000001</v>
      </c>
      <c r="X150" s="106">
        <f t="shared" si="108"/>
        <v>41655.171060000001</v>
      </c>
      <c r="Y150" s="106">
        <f t="shared" si="108"/>
        <v>41655.171060000001</v>
      </c>
      <c r="Z150" s="106">
        <f t="shared" si="108"/>
        <v>41655.171060000001</v>
      </c>
      <c r="AA150" s="106">
        <f t="shared" si="108"/>
        <v>41655.171060000001</v>
      </c>
      <c r="AB150" s="106">
        <f t="shared" si="108"/>
        <v>41655.171060000001</v>
      </c>
      <c r="AC150" s="106">
        <f t="shared" si="108"/>
        <v>41655.171060000001</v>
      </c>
      <c r="AD150" s="106">
        <f t="shared" si="108"/>
        <v>41655.171060000001</v>
      </c>
      <c r="AE150" s="106">
        <f t="shared" si="108"/>
        <v>41655.171060000001</v>
      </c>
      <c r="AF150" s="106">
        <f t="shared" si="108"/>
        <v>41655.171060000001</v>
      </c>
      <c r="AG150" s="106">
        <f t="shared" si="108"/>
        <v>41655.171060000001</v>
      </c>
      <c r="AH150" s="106">
        <f t="shared" si="108"/>
        <v>41655.171060000001</v>
      </c>
      <c r="AI150" s="106">
        <f t="shared" si="108"/>
        <v>41655.171060000001</v>
      </c>
      <c r="AJ150" s="106">
        <f t="shared" si="108"/>
        <v>41655.171060000001</v>
      </c>
      <c r="AK150" s="106">
        <f t="shared" ref="AK150:BH150" si="109">AK82*$F$39*3</f>
        <v>41655.171060000001</v>
      </c>
      <c r="AL150" s="106">
        <f t="shared" si="109"/>
        <v>41655.171060000001</v>
      </c>
      <c r="AM150" s="106">
        <f t="shared" si="109"/>
        <v>41655.171060000001</v>
      </c>
      <c r="AN150" s="106">
        <f t="shared" si="109"/>
        <v>41655.171060000001</v>
      </c>
      <c r="AO150" s="106">
        <f t="shared" si="109"/>
        <v>41655.171060000001</v>
      </c>
      <c r="AP150" s="106">
        <f t="shared" si="109"/>
        <v>41655.171060000001</v>
      </c>
      <c r="AQ150" s="106">
        <f t="shared" si="109"/>
        <v>41655.171060000001</v>
      </c>
      <c r="AR150" s="106">
        <f t="shared" si="109"/>
        <v>41655.171060000001</v>
      </c>
      <c r="AS150" s="106">
        <f t="shared" si="109"/>
        <v>41655.171060000001</v>
      </c>
      <c r="AT150" s="106">
        <f t="shared" si="109"/>
        <v>41655.171060000001</v>
      </c>
      <c r="AU150" s="106">
        <f t="shared" si="109"/>
        <v>0</v>
      </c>
      <c r="AV150" s="106">
        <f t="shared" si="109"/>
        <v>0</v>
      </c>
      <c r="AW150" s="106">
        <f t="shared" si="109"/>
        <v>0</v>
      </c>
      <c r="AX150" s="106">
        <f t="shared" si="109"/>
        <v>0</v>
      </c>
      <c r="AY150" s="106">
        <f t="shared" si="109"/>
        <v>0</v>
      </c>
      <c r="AZ150" s="106">
        <f t="shared" si="109"/>
        <v>0</v>
      </c>
      <c r="BA150" s="106">
        <f t="shared" si="109"/>
        <v>0</v>
      </c>
      <c r="BB150" s="106">
        <f t="shared" si="109"/>
        <v>0</v>
      </c>
      <c r="BC150" s="106">
        <f t="shared" si="109"/>
        <v>0</v>
      </c>
      <c r="BD150" s="106">
        <f t="shared" si="109"/>
        <v>0</v>
      </c>
      <c r="BE150" s="106">
        <f t="shared" si="109"/>
        <v>0</v>
      </c>
      <c r="BF150" s="106">
        <f t="shared" si="109"/>
        <v>0</v>
      </c>
      <c r="BG150" s="106">
        <f t="shared" si="109"/>
        <v>0</v>
      </c>
      <c r="BH150" s="106">
        <f t="shared" si="109"/>
        <v>0</v>
      </c>
    </row>
    <row r="151" spans="2:60" s="92" customFormat="1" ht="15" x14ac:dyDescent="0.25">
      <c r="B151" s="98" t="s">
        <v>88</v>
      </c>
      <c r="C151" s="228" t="s">
        <v>370</v>
      </c>
      <c r="D151" s="105">
        <f t="shared" ref="D151:D158" si="110">SUM(E151:BH151)</f>
        <v>1457931.2136000013</v>
      </c>
      <c r="E151" s="106">
        <f t="shared" ref="E151:AJ151" si="111">E83*$F$40*3</f>
        <v>0</v>
      </c>
      <c r="F151" s="106">
        <f t="shared" si="111"/>
        <v>0</v>
      </c>
      <c r="G151" s="106">
        <f t="shared" si="111"/>
        <v>36448.280339999998</v>
      </c>
      <c r="H151" s="106">
        <f t="shared" si="111"/>
        <v>36448.280339999998</v>
      </c>
      <c r="I151" s="106">
        <f t="shared" si="111"/>
        <v>36448.280339999998</v>
      </c>
      <c r="J151" s="106">
        <f t="shared" si="111"/>
        <v>36448.280339999998</v>
      </c>
      <c r="K151" s="106">
        <f t="shared" si="111"/>
        <v>36448.280339999998</v>
      </c>
      <c r="L151" s="106">
        <f t="shared" si="111"/>
        <v>36448.280339999998</v>
      </c>
      <c r="M151" s="106">
        <f t="shared" si="111"/>
        <v>36448.280339999998</v>
      </c>
      <c r="N151" s="106">
        <f t="shared" si="111"/>
        <v>36448.280339999998</v>
      </c>
      <c r="O151" s="106">
        <f t="shared" si="111"/>
        <v>36448.280339999998</v>
      </c>
      <c r="P151" s="106">
        <f t="shared" si="111"/>
        <v>36448.280339999998</v>
      </c>
      <c r="Q151" s="106">
        <f t="shared" si="111"/>
        <v>36448.280339999998</v>
      </c>
      <c r="R151" s="106">
        <f t="shared" si="111"/>
        <v>36448.280339999998</v>
      </c>
      <c r="S151" s="106">
        <f t="shared" si="111"/>
        <v>36448.280339999998</v>
      </c>
      <c r="T151" s="106">
        <f t="shared" si="111"/>
        <v>36448.280339999998</v>
      </c>
      <c r="U151" s="106">
        <f t="shared" si="111"/>
        <v>36448.280339999998</v>
      </c>
      <c r="V151" s="106">
        <f t="shared" si="111"/>
        <v>36448.280339999998</v>
      </c>
      <c r="W151" s="106">
        <f t="shared" si="111"/>
        <v>36448.280339999998</v>
      </c>
      <c r="X151" s="106">
        <f t="shared" si="111"/>
        <v>36448.280339999998</v>
      </c>
      <c r="Y151" s="106">
        <f t="shared" si="111"/>
        <v>36448.280339999998</v>
      </c>
      <c r="Z151" s="106">
        <f t="shared" si="111"/>
        <v>36448.280339999998</v>
      </c>
      <c r="AA151" s="106">
        <f t="shared" si="111"/>
        <v>36448.280339999998</v>
      </c>
      <c r="AB151" s="106">
        <f t="shared" si="111"/>
        <v>36448.280339999998</v>
      </c>
      <c r="AC151" s="106">
        <f t="shared" si="111"/>
        <v>36448.280339999998</v>
      </c>
      <c r="AD151" s="106">
        <f t="shared" si="111"/>
        <v>36448.280339999998</v>
      </c>
      <c r="AE151" s="106">
        <f t="shared" si="111"/>
        <v>36448.280339999998</v>
      </c>
      <c r="AF151" s="106">
        <f t="shared" si="111"/>
        <v>36448.280339999998</v>
      </c>
      <c r="AG151" s="106">
        <f t="shared" si="111"/>
        <v>36448.280339999998</v>
      </c>
      <c r="AH151" s="106">
        <f t="shared" si="111"/>
        <v>36448.280339999998</v>
      </c>
      <c r="AI151" s="106">
        <f t="shared" si="111"/>
        <v>36448.280339999998</v>
      </c>
      <c r="AJ151" s="106">
        <f t="shared" si="111"/>
        <v>36448.280339999998</v>
      </c>
      <c r="AK151" s="106">
        <f t="shared" ref="AK151:BH151" si="112">AK83*$F$40*3</f>
        <v>36448.280339999998</v>
      </c>
      <c r="AL151" s="106">
        <f t="shared" si="112"/>
        <v>36448.280339999998</v>
      </c>
      <c r="AM151" s="106">
        <f t="shared" si="112"/>
        <v>36448.280339999998</v>
      </c>
      <c r="AN151" s="106">
        <f t="shared" si="112"/>
        <v>36448.280339999998</v>
      </c>
      <c r="AO151" s="106">
        <f t="shared" si="112"/>
        <v>36448.280339999998</v>
      </c>
      <c r="AP151" s="106">
        <f t="shared" si="112"/>
        <v>36448.280339999998</v>
      </c>
      <c r="AQ151" s="106">
        <f t="shared" si="112"/>
        <v>36448.280339999998</v>
      </c>
      <c r="AR151" s="106">
        <f t="shared" si="112"/>
        <v>36448.280339999998</v>
      </c>
      <c r="AS151" s="106">
        <f t="shared" si="112"/>
        <v>36448.280339999998</v>
      </c>
      <c r="AT151" s="106">
        <f t="shared" si="112"/>
        <v>36448.280339999998</v>
      </c>
      <c r="AU151" s="106">
        <f t="shared" si="112"/>
        <v>0</v>
      </c>
      <c r="AV151" s="106">
        <f t="shared" si="112"/>
        <v>0</v>
      </c>
      <c r="AW151" s="106">
        <f t="shared" si="112"/>
        <v>0</v>
      </c>
      <c r="AX151" s="106">
        <f t="shared" si="112"/>
        <v>0</v>
      </c>
      <c r="AY151" s="106">
        <f t="shared" si="112"/>
        <v>0</v>
      </c>
      <c r="AZ151" s="106">
        <f t="shared" si="112"/>
        <v>0</v>
      </c>
      <c r="BA151" s="106">
        <f t="shared" si="112"/>
        <v>0</v>
      </c>
      <c r="BB151" s="106">
        <f t="shared" si="112"/>
        <v>0</v>
      </c>
      <c r="BC151" s="106">
        <f t="shared" si="112"/>
        <v>0</v>
      </c>
      <c r="BD151" s="106">
        <f t="shared" si="112"/>
        <v>0</v>
      </c>
      <c r="BE151" s="106">
        <f t="shared" si="112"/>
        <v>0</v>
      </c>
      <c r="BF151" s="106">
        <f t="shared" si="112"/>
        <v>0</v>
      </c>
      <c r="BG151" s="106">
        <f t="shared" si="112"/>
        <v>0</v>
      </c>
      <c r="BH151" s="106">
        <f t="shared" si="112"/>
        <v>0</v>
      </c>
    </row>
    <row r="152" spans="2:60" s="92" customFormat="1" ht="15" x14ac:dyDescent="0.25">
      <c r="B152" s="98" t="s">
        <v>89</v>
      </c>
      <c r="C152" s="228" t="s">
        <v>371</v>
      </c>
      <c r="D152" s="105">
        <f t="shared" si="110"/>
        <v>1249655.2223999994</v>
      </c>
      <c r="E152" s="106">
        <f t="shared" ref="E152:AJ152" si="113">E84*$F$41*3</f>
        <v>0</v>
      </c>
      <c r="F152" s="106">
        <f t="shared" si="113"/>
        <v>0</v>
      </c>
      <c r="G152" s="106">
        <f t="shared" si="113"/>
        <v>31241.380560000005</v>
      </c>
      <c r="H152" s="106">
        <f t="shared" si="113"/>
        <v>31241.380560000005</v>
      </c>
      <c r="I152" s="106">
        <f t="shared" si="113"/>
        <v>31241.380560000005</v>
      </c>
      <c r="J152" s="106">
        <f t="shared" si="113"/>
        <v>31241.380560000005</v>
      </c>
      <c r="K152" s="106">
        <f t="shared" si="113"/>
        <v>31241.380560000005</v>
      </c>
      <c r="L152" s="106">
        <f t="shared" si="113"/>
        <v>31241.380560000005</v>
      </c>
      <c r="M152" s="106">
        <f t="shared" si="113"/>
        <v>31241.380560000005</v>
      </c>
      <c r="N152" s="106">
        <f t="shared" si="113"/>
        <v>31241.380560000005</v>
      </c>
      <c r="O152" s="106">
        <f t="shared" si="113"/>
        <v>31241.380560000005</v>
      </c>
      <c r="P152" s="106">
        <f t="shared" si="113"/>
        <v>31241.380560000005</v>
      </c>
      <c r="Q152" s="106">
        <f t="shared" si="113"/>
        <v>31241.380560000005</v>
      </c>
      <c r="R152" s="106">
        <f t="shared" si="113"/>
        <v>31241.380560000005</v>
      </c>
      <c r="S152" s="106">
        <f t="shared" si="113"/>
        <v>31241.380560000005</v>
      </c>
      <c r="T152" s="106">
        <f t="shared" si="113"/>
        <v>31241.380560000005</v>
      </c>
      <c r="U152" s="106">
        <f t="shared" si="113"/>
        <v>31241.380560000005</v>
      </c>
      <c r="V152" s="106">
        <f t="shared" si="113"/>
        <v>31241.380560000005</v>
      </c>
      <c r="W152" s="106">
        <f t="shared" si="113"/>
        <v>31241.380560000005</v>
      </c>
      <c r="X152" s="106">
        <f t="shared" si="113"/>
        <v>31241.380560000005</v>
      </c>
      <c r="Y152" s="106">
        <f t="shared" si="113"/>
        <v>31241.380560000005</v>
      </c>
      <c r="Z152" s="106">
        <f t="shared" si="113"/>
        <v>31241.380560000005</v>
      </c>
      <c r="AA152" s="106">
        <f t="shared" si="113"/>
        <v>31241.380560000005</v>
      </c>
      <c r="AB152" s="106">
        <f t="shared" si="113"/>
        <v>31241.380560000005</v>
      </c>
      <c r="AC152" s="106">
        <f t="shared" si="113"/>
        <v>31241.380560000005</v>
      </c>
      <c r="AD152" s="106">
        <f t="shared" si="113"/>
        <v>31241.380560000005</v>
      </c>
      <c r="AE152" s="106">
        <f t="shared" si="113"/>
        <v>31241.380560000005</v>
      </c>
      <c r="AF152" s="106">
        <f t="shared" si="113"/>
        <v>31241.380560000005</v>
      </c>
      <c r="AG152" s="106">
        <f t="shared" si="113"/>
        <v>31241.380560000005</v>
      </c>
      <c r="AH152" s="106">
        <f t="shared" si="113"/>
        <v>31241.380560000005</v>
      </c>
      <c r="AI152" s="106">
        <f t="shared" si="113"/>
        <v>31241.380560000005</v>
      </c>
      <c r="AJ152" s="106">
        <f t="shared" si="113"/>
        <v>31241.380560000005</v>
      </c>
      <c r="AK152" s="106">
        <f t="shared" ref="AK152:BH152" si="114">AK84*$F$41*3</f>
        <v>31241.380560000005</v>
      </c>
      <c r="AL152" s="106">
        <f t="shared" si="114"/>
        <v>31241.380560000005</v>
      </c>
      <c r="AM152" s="106">
        <f t="shared" si="114"/>
        <v>31241.380560000005</v>
      </c>
      <c r="AN152" s="106">
        <f t="shared" si="114"/>
        <v>31241.380560000005</v>
      </c>
      <c r="AO152" s="106">
        <f t="shared" si="114"/>
        <v>31241.380560000005</v>
      </c>
      <c r="AP152" s="106">
        <f t="shared" si="114"/>
        <v>31241.380560000005</v>
      </c>
      <c r="AQ152" s="106">
        <f t="shared" si="114"/>
        <v>31241.380560000005</v>
      </c>
      <c r="AR152" s="106">
        <f t="shared" si="114"/>
        <v>31241.380560000005</v>
      </c>
      <c r="AS152" s="106">
        <f t="shared" si="114"/>
        <v>31241.380560000005</v>
      </c>
      <c r="AT152" s="106">
        <f t="shared" si="114"/>
        <v>31241.380560000005</v>
      </c>
      <c r="AU152" s="106">
        <f t="shared" si="114"/>
        <v>0</v>
      </c>
      <c r="AV152" s="106">
        <f t="shared" si="114"/>
        <v>0</v>
      </c>
      <c r="AW152" s="106">
        <f t="shared" si="114"/>
        <v>0</v>
      </c>
      <c r="AX152" s="106">
        <f t="shared" si="114"/>
        <v>0</v>
      </c>
      <c r="AY152" s="106">
        <f t="shared" si="114"/>
        <v>0</v>
      </c>
      <c r="AZ152" s="106">
        <f t="shared" si="114"/>
        <v>0</v>
      </c>
      <c r="BA152" s="106">
        <f t="shared" si="114"/>
        <v>0</v>
      </c>
      <c r="BB152" s="106">
        <f t="shared" si="114"/>
        <v>0</v>
      </c>
      <c r="BC152" s="106">
        <f t="shared" si="114"/>
        <v>0</v>
      </c>
      <c r="BD152" s="106">
        <f t="shared" si="114"/>
        <v>0</v>
      </c>
      <c r="BE152" s="106">
        <f t="shared" si="114"/>
        <v>0</v>
      </c>
      <c r="BF152" s="106">
        <f t="shared" si="114"/>
        <v>0</v>
      </c>
      <c r="BG152" s="106">
        <f t="shared" si="114"/>
        <v>0</v>
      </c>
      <c r="BH152" s="106">
        <f t="shared" si="114"/>
        <v>0</v>
      </c>
    </row>
    <row r="153" spans="2:60" s="92" customFormat="1" ht="15" x14ac:dyDescent="0.25">
      <c r="B153" s="98" t="s">
        <v>90</v>
      </c>
      <c r="C153" s="228" t="s">
        <v>124</v>
      </c>
      <c r="D153" s="105">
        <f t="shared" si="110"/>
        <v>104137.92312000001</v>
      </c>
      <c r="E153" s="106">
        <f t="shared" ref="E153:AJ153" si="115">E85*$F$42*3</f>
        <v>0</v>
      </c>
      <c r="F153" s="106">
        <f t="shared" si="115"/>
        <v>52068.961560000003</v>
      </c>
      <c r="G153" s="106">
        <f t="shared" si="115"/>
        <v>52068.961560000003</v>
      </c>
      <c r="H153" s="106">
        <f t="shared" si="115"/>
        <v>0</v>
      </c>
      <c r="I153" s="106">
        <f t="shared" si="115"/>
        <v>0</v>
      </c>
      <c r="J153" s="106">
        <f t="shared" si="115"/>
        <v>0</v>
      </c>
      <c r="K153" s="106">
        <f t="shared" si="115"/>
        <v>0</v>
      </c>
      <c r="L153" s="106">
        <f t="shared" si="115"/>
        <v>0</v>
      </c>
      <c r="M153" s="106">
        <f t="shared" si="115"/>
        <v>0</v>
      </c>
      <c r="N153" s="106">
        <f t="shared" si="115"/>
        <v>0</v>
      </c>
      <c r="O153" s="106">
        <f t="shared" si="115"/>
        <v>0</v>
      </c>
      <c r="P153" s="106">
        <f t="shared" si="115"/>
        <v>0</v>
      </c>
      <c r="Q153" s="106">
        <f t="shared" si="115"/>
        <v>0</v>
      </c>
      <c r="R153" s="106">
        <f t="shared" si="115"/>
        <v>0</v>
      </c>
      <c r="S153" s="106">
        <f t="shared" si="115"/>
        <v>0</v>
      </c>
      <c r="T153" s="106">
        <f t="shared" si="115"/>
        <v>0</v>
      </c>
      <c r="U153" s="106">
        <f t="shared" si="115"/>
        <v>0</v>
      </c>
      <c r="V153" s="106">
        <f t="shared" si="115"/>
        <v>0</v>
      </c>
      <c r="W153" s="106">
        <f t="shared" si="115"/>
        <v>0</v>
      </c>
      <c r="X153" s="106">
        <f t="shared" si="115"/>
        <v>0</v>
      </c>
      <c r="Y153" s="106">
        <f t="shared" si="115"/>
        <v>0</v>
      </c>
      <c r="Z153" s="106">
        <f t="shared" si="115"/>
        <v>0</v>
      </c>
      <c r="AA153" s="106">
        <f t="shared" si="115"/>
        <v>0</v>
      </c>
      <c r="AB153" s="106">
        <f t="shared" si="115"/>
        <v>0</v>
      </c>
      <c r="AC153" s="106">
        <f t="shared" si="115"/>
        <v>0</v>
      </c>
      <c r="AD153" s="106">
        <f t="shared" si="115"/>
        <v>0</v>
      </c>
      <c r="AE153" s="106">
        <f t="shared" si="115"/>
        <v>0</v>
      </c>
      <c r="AF153" s="106">
        <f t="shared" si="115"/>
        <v>0</v>
      </c>
      <c r="AG153" s="106">
        <f t="shared" si="115"/>
        <v>0</v>
      </c>
      <c r="AH153" s="106">
        <f t="shared" si="115"/>
        <v>0</v>
      </c>
      <c r="AI153" s="106">
        <f t="shared" si="115"/>
        <v>0</v>
      </c>
      <c r="AJ153" s="106">
        <f t="shared" si="115"/>
        <v>0</v>
      </c>
      <c r="AK153" s="106">
        <f t="shared" ref="AK153:BH153" si="116">AK85*$F$42*3</f>
        <v>0</v>
      </c>
      <c r="AL153" s="106">
        <f t="shared" si="116"/>
        <v>0</v>
      </c>
      <c r="AM153" s="106">
        <f t="shared" si="116"/>
        <v>0</v>
      </c>
      <c r="AN153" s="106">
        <f t="shared" si="116"/>
        <v>0</v>
      </c>
      <c r="AO153" s="106">
        <f t="shared" si="116"/>
        <v>0</v>
      </c>
      <c r="AP153" s="106">
        <f t="shared" si="116"/>
        <v>0</v>
      </c>
      <c r="AQ153" s="106">
        <f t="shared" si="116"/>
        <v>0</v>
      </c>
      <c r="AR153" s="106">
        <f t="shared" si="116"/>
        <v>0</v>
      </c>
      <c r="AS153" s="106">
        <f t="shared" si="116"/>
        <v>0</v>
      </c>
      <c r="AT153" s="106">
        <f t="shared" si="116"/>
        <v>0</v>
      </c>
      <c r="AU153" s="106">
        <f t="shared" si="116"/>
        <v>0</v>
      </c>
      <c r="AV153" s="106">
        <f t="shared" si="116"/>
        <v>0</v>
      </c>
      <c r="AW153" s="106">
        <f t="shared" si="116"/>
        <v>0</v>
      </c>
      <c r="AX153" s="106">
        <f t="shared" si="116"/>
        <v>0</v>
      </c>
      <c r="AY153" s="106">
        <f t="shared" si="116"/>
        <v>0</v>
      </c>
      <c r="AZ153" s="106">
        <f t="shared" si="116"/>
        <v>0</v>
      </c>
      <c r="BA153" s="106">
        <f t="shared" si="116"/>
        <v>0</v>
      </c>
      <c r="BB153" s="106">
        <f t="shared" si="116"/>
        <v>0</v>
      </c>
      <c r="BC153" s="106">
        <f t="shared" si="116"/>
        <v>0</v>
      </c>
      <c r="BD153" s="106">
        <f t="shared" si="116"/>
        <v>0</v>
      </c>
      <c r="BE153" s="106">
        <f t="shared" si="116"/>
        <v>0</v>
      </c>
      <c r="BF153" s="106">
        <f t="shared" si="116"/>
        <v>0</v>
      </c>
      <c r="BG153" s="106">
        <f t="shared" si="116"/>
        <v>0</v>
      </c>
      <c r="BH153" s="106">
        <f t="shared" si="116"/>
        <v>0</v>
      </c>
    </row>
    <row r="154" spans="2:60" s="92" customFormat="1" ht="15" hidden="1" x14ac:dyDescent="0.25">
      <c r="B154" s="98"/>
      <c r="C154" s="228"/>
      <c r="D154" s="105">
        <f t="shared" si="110"/>
        <v>0</v>
      </c>
      <c r="E154" s="106">
        <f t="shared" ref="E154:AJ154" si="117">E86*$F$43*3</f>
        <v>0</v>
      </c>
      <c r="F154" s="106">
        <f t="shared" si="117"/>
        <v>0</v>
      </c>
      <c r="G154" s="106">
        <f t="shared" si="117"/>
        <v>0</v>
      </c>
      <c r="H154" s="106">
        <f t="shared" si="117"/>
        <v>0</v>
      </c>
      <c r="I154" s="106">
        <f t="shared" si="117"/>
        <v>0</v>
      </c>
      <c r="J154" s="106">
        <f t="shared" si="117"/>
        <v>0</v>
      </c>
      <c r="K154" s="106">
        <f t="shared" si="117"/>
        <v>0</v>
      </c>
      <c r="L154" s="106">
        <f t="shared" si="117"/>
        <v>0</v>
      </c>
      <c r="M154" s="106">
        <f t="shared" si="117"/>
        <v>0</v>
      </c>
      <c r="N154" s="106">
        <f t="shared" si="117"/>
        <v>0</v>
      </c>
      <c r="O154" s="106">
        <f t="shared" si="117"/>
        <v>0</v>
      </c>
      <c r="P154" s="106">
        <f t="shared" si="117"/>
        <v>0</v>
      </c>
      <c r="Q154" s="106">
        <f t="shared" si="117"/>
        <v>0</v>
      </c>
      <c r="R154" s="106">
        <f t="shared" si="117"/>
        <v>0</v>
      </c>
      <c r="S154" s="106">
        <f t="shared" si="117"/>
        <v>0</v>
      </c>
      <c r="T154" s="106">
        <f t="shared" si="117"/>
        <v>0</v>
      </c>
      <c r="U154" s="106">
        <f t="shared" si="117"/>
        <v>0</v>
      </c>
      <c r="V154" s="106">
        <f t="shared" si="117"/>
        <v>0</v>
      </c>
      <c r="W154" s="106">
        <f t="shared" si="117"/>
        <v>0</v>
      </c>
      <c r="X154" s="106">
        <f t="shared" si="117"/>
        <v>0</v>
      </c>
      <c r="Y154" s="106">
        <f t="shared" si="117"/>
        <v>0</v>
      </c>
      <c r="Z154" s="106">
        <f t="shared" si="117"/>
        <v>0</v>
      </c>
      <c r="AA154" s="106">
        <f t="shared" si="117"/>
        <v>0</v>
      </c>
      <c r="AB154" s="106">
        <f t="shared" si="117"/>
        <v>0</v>
      </c>
      <c r="AC154" s="106">
        <f t="shared" si="117"/>
        <v>0</v>
      </c>
      <c r="AD154" s="106">
        <f t="shared" si="117"/>
        <v>0</v>
      </c>
      <c r="AE154" s="106">
        <f t="shared" si="117"/>
        <v>0</v>
      </c>
      <c r="AF154" s="106">
        <f t="shared" si="117"/>
        <v>0</v>
      </c>
      <c r="AG154" s="106">
        <f t="shared" si="117"/>
        <v>0</v>
      </c>
      <c r="AH154" s="106">
        <f t="shared" si="117"/>
        <v>0</v>
      </c>
      <c r="AI154" s="106">
        <f t="shared" si="117"/>
        <v>0</v>
      </c>
      <c r="AJ154" s="106">
        <f t="shared" si="117"/>
        <v>0</v>
      </c>
      <c r="AK154" s="106">
        <f t="shared" ref="AK154:BH154" si="118">AK86*$F$43*3</f>
        <v>0</v>
      </c>
      <c r="AL154" s="106">
        <f t="shared" si="118"/>
        <v>0</v>
      </c>
      <c r="AM154" s="106">
        <f t="shared" si="118"/>
        <v>0</v>
      </c>
      <c r="AN154" s="106">
        <f t="shared" si="118"/>
        <v>0</v>
      </c>
      <c r="AO154" s="106">
        <f t="shared" si="118"/>
        <v>0</v>
      </c>
      <c r="AP154" s="106">
        <f t="shared" si="118"/>
        <v>0</v>
      </c>
      <c r="AQ154" s="106">
        <f t="shared" si="118"/>
        <v>0</v>
      </c>
      <c r="AR154" s="106">
        <f t="shared" si="118"/>
        <v>0</v>
      </c>
      <c r="AS154" s="106">
        <f t="shared" si="118"/>
        <v>0</v>
      </c>
      <c r="AT154" s="106">
        <f t="shared" si="118"/>
        <v>0</v>
      </c>
      <c r="AU154" s="106">
        <f t="shared" si="118"/>
        <v>0</v>
      </c>
      <c r="AV154" s="106">
        <f t="shared" si="118"/>
        <v>0</v>
      </c>
      <c r="AW154" s="106">
        <f t="shared" si="118"/>
        <v>0</v>
      </c>
      <c r="AX154" s="106">
        <f t="shared" si="118"/>
        <v>0</v>
      </c>
      <c r="AY154" s="106">
        <f t="shared" si="118"/>
        <v>0</v>
      </c>
      <c r="AZ154" s="106">
        <f t="shared" si="118"/>
        <v>0</v>
      </c>
      <c r="BA154" s="106">
        <f t="shared" si="118"/>
        <v>0</v>
      </c>
      <c r="BB154" s="106">
        <f t="shared" si="118"/>
        <v>0</v>
      </c>
      <c r="BC154" s="106">
        <f t="shared" si="118"/>
        <v>0</v>
      </c>
      <c r="BD154" s="106">
        <f t="shared" si="118"/>
        <v>0</v>
      </c>
      <c r="BE154" s="106">
        <f t="shared" si="118"/>
        <v>0</v>
      </c>
      <c r="BF154" s="106">
        <f t="shared" si="118"/>
        <v>0</v>
      </c>
      <c r="BG154" s="106">
        <f t="shared" si="118"/>
        <v>0</v>
      </c>
      <c r="BH154" s="106">
        <f t="shared" si="118"/>
        <v>0</v>
      </c>
    </row>
    <row r="155" spans="2:60" s="92" customFormat="1" ht="15" x14ac:dyDescent="0.25">
      <c r="B155" s="98" t="s">
        <v>91</v>
      </c>
      <c r="C155" s="228" t="s">
        <v>125</v>
      </c>
      <c r="D155" s="105">
        <f t="shared" si="110"/>
        <v>1249655.2223999994</v>
      </c>
      <c r="E155" s="106">
        <f t="shared" ref="E155:AJ155" si="119">E87*$F$44*3</f>
        <v>0</v>
      </c>
      <c r="F155" s="106">
        <f t="shared" si="119"/>
        <v>0</v>
      </c>
      <c r="G155" s="106">
        <f t="shared" si="119"/>
        <v>31241.380560000005</v>
      </c>
      <c r="H155" s="106">
        <f t="shared" si="119"/>
        <v>31241.380560000005</v>
      </c>
      <c r="I155" s="106">
        <f t="shared" si="119"/>
        <v>31241.380560000005</v>
      </c>
      <c r="J155" s="106">
        <f t="shared" si="119"/>
        <v>31241.380560000005</v>
      </c>
      <c r="K155" s="106">
        <f t="shared" si="119"/>
        <v>31241.380560000005</v>
      </c>
      <c r="L155" s="106">
        <f t="shared" si="119"/>
        <v>31241.380560000005</v>
      </c>
      <c r="M155" s="106">
        <f t="shared" si="119"/>
        <v>31241.380560000005</v>
      </c>
      <c r="N155" s="106">
        <f t="shared" si="119"/>
        <v>31241.380560000005</v>
      </c>
      <c r="O155" s="106">
        <f t="shared" si="119"/>
        <v>31241.380560000005</v>
      </c>
      <c r="P155" s="106">
        <f t="shared" si="119"/>
        <v>31241.380560000005</v>
      </c>
      <c r="Q155" s="106">
        <f t="shared" si="119"/>
        <v>31241.380560000005</v>
      </c>
      <c r="R155" s="106">
        <f t="shared" si="119"/>
        <v>31241.380560000005</v>
      </c>
      <c r="S155" s="106">
        <f t="shared" si="119"/>
        <v>31241.380560000005</v>
      </c>
      <c r="T155" s="106">
        <f t="shared" si="119"/>
        <v>31241.380560000005</v>
      </c>
      <c r="U155" s="106">
        <f t="shared" si="119"/>
        <v>31241.380560000005</v>
      </c>
      <c r="V155" s="106">
        <f t="shared" si="119"/>
        <v>31241.380560000005</v>
      </c>
      <c r="W155" s="106">
        <f t="shared" si="119"/>
        <v>31241.380560000005</v>
      </c>
      <c r="X155" s="106">
        <f t="shared" si="119"/>
        <v>31241.380560000005</v>
      </c>
      <c r="Y155" s="106">
        <f t="shared" si="119"/>
        <v>31241.380560000005</v>
      </c>
      <c r="Z155" s="106">
        <f t="shared" si="119"/>
        <v>31241.380560000005</v>
      </c>
      <c r="AA155" s="106">
        <f t="shared" si="119"/>
        <v>31241.380560000005</v>
      </c>
      <c r="AB155" s="106">
        <f t="shared" si="119"/>
        <v>31241.380560000005</v>
      </c>
      <c r="AC155" s="106">
        <f t="shared" si="119"/>
        <v>31241.380560000005</v>
      </c>
      <c r="AD155" s="106">
        <f t="shared" si="119"/>
        <v>31241.380560000005</v>
      </c>
      <c r="AE155" s="106">
        <f t="shared" si="119"/>
        <v>31241.380560000005</v>
      </c>
      <c r="AF155" s="106">
        <f t="shared" si="119"/>
        <v>31241.380560000005</v>
      </c>
      <c r="AG155" s="106">
        <f t="shared" si="119"/>
        <v>31241.380560000005</v>
      </c>
      <c r="AH155" s="106">
        <f t="shared" si="119"/>
        <v>31241.380560000005</v>
      </c>
      <c r="AI155" s="106">
        <f t="shared" si="119"/>
        <v>31241.380560000005</v>
      </c>
      <c r="AJ155" s="106">
        <f t="shared" si="119"/>
        <v>31241.380560000005</v>
      </c>
      <c r="AK155" s="106">
        <f t="shared" ref="AK155:BH155" si="120">AK87*$F$44*3</f>
        <v>31241.380560000005</v>
      </c>
      <c r="AL155" s="106">
        <f t="shared" si="120"/>
        <v>31241.380560000005</v>
      </c>
      <c r="AM155" s="106">
        <f t="shared" si="120"/>
        <v>31241.380560000005</v>
      </c>
      <c r="AN155" s="106">
        <f t="shared" si="120"/>
        <v>31241.380560000005</v>
      </c>
      <c r="AO155" s="106">
        <f t="shared" si="120"/>
        <v>31241.380560000005</v>
      </c>
      <c r="AP155" s="106">
        <f t="shared" si="120"/>
        <v>31241.380560000005</v>
      </c>
      <c r="AQ155" s="106">
        <f t="shared" si="120"/>
        <v>31241.380560000005</v>
      </c>
      <c r="AR155" s="106">
        <f t="shared" si="120"/>
        <v>31241.380560000005</v>
      </c>
      <c r="AS155" s="106">
        <f t="shared" si="120"/>
        <v>31241.380560000005</v>
      </c>
      <c r="AT155" s="106">
        <f t="shared" si="120"/>
        <v>31241.380560000005</v>
      </c>
      <c r="AU155" s="106">
        <f t="shared" si="120"/>
        <v>0</v>
      </c>
      <c r="AV155" s="106">
        <f t="shared" si="120"/>
        <v>0</v>
      </c>
      <c r="AW155" s="106">
        <f t="shared" si="120"/>
        <v>0</v>
      </c>
      <c r="AX155" s="106">
        <f t="shared" si="120"/>
        <v>0</v>
      </c>
      <c r="AY155" s="106">
        <f t="shared" si="120"/>
        <v>0</v>
      </c>
      <c r="AZ155" s="106">
        <f t="shared" si="120"/>
        <v>0</v>
      </c>
      <c r="BA155" s="106">
        <f t="shared" si="120"/>
        <v>0</v>
      </c>
      <c r="BB155" s="106">
        <f t="shared" si="120"/>
        <v>0</v>
      </c>
      <c r="BC155" s="106">
        <f t="shared" si="120"/>
        <v>0</v>
      </c>
      <c r="BD155" s="106">
        <f t="shared" si="120"/>
        <v>0</v>
      </c>
      <c r="BE155" s="106">
        <f t="shared" si="120"/>
        <v>0</v>
      </c>
      <c r="BF155" s="106">
        <f t="shared" si="120"/>
        <v>0</v>
      </c>
      <c r="BG155" s="106">
        <f t="shared" si="120"/>
        <v>0</v>
      </c>
      <c r="BH155" s="106">
        <f t="shared" si="120"/>
        <v>0</v>
      </c>
    </row>
    <row r="156" spans="2:60" s="92" customFormat="1" ht="15" x14ac:dyDescent="0.25">
      <c r="B156" s="98" t="s">
        <v>92</v>
      </c>
      <c r="C156" s="228" t="s">
        <v>126</v>
      </c>
      <c r="D156" s="105">
        <f t="shared" si="110"/>
        <v>2988758.6164200013</v>
      </c>
      <c r="E156" s="106">
        <f t="shared" ref="E156:AJ156" si="121">E88*$F$45*3</f>
        <v>0</v>
      </c>
      <c r="F156" s="106">
        <f t="shared" si="121"/>
        <v>72896.551619999998</v>
      </c>
      <c r="G156" s="106">
        <f t="shared" si="121"/>
        <v>72896.551619999998</v>
      </c>
      <c r="H156" s="106">
        <f t="shared" si="121"/>
        <v>72896.551619999998</v>
      </c>
      <c r="I156" s="106">
        <f t="shared" si="121"/>
        <v>72896.551619999998</v>
      </c>
      <c r="J156" s="106">
        <f t="shared" si="121"/>
        <v>72896.551619999998</v>
      </c>
      <c r="K156" s="106">
        <f t="shared" si="121"/>
        <v>72896.551619999998</v>
      </c>
      <c r="L156" s="106">
        <f t="shared" si="121"/>
        <v>72896.551619999998</v>
      </c>
      <c r="M156" s="106">
        <f t="shared" si="121"/>
        <v>72896.551619999998</v>
      </c>
      <c r="N156" s="106">
        <f t="shared" si="121"/>
        <v>72896.551619999998</v>
      </c>
      <c r="O156" s="106">
        <f t="shared" si="121"/>
        <v>72896.551619999998</v>
      </c>
      <c r="P156" s="106">
        <f t="shared" si="121"/>
        <v>72896.551619999998</v>
      </c>
      <c r="Q156" s="106">
        <f t="shared" si="121"/>
        <v>72896.551619999998</v>
      </c>
      <c r="R156" s="106">
        <f t="shared" si="121"/>
        <v>72896.551619999998</v>
      </c>
      <c r="S156" s="106">
        <f t="shared" si="121"/>
        <v>72896.551619999998</v>
      </c>
      <c r="T156" s="106">
        <f t="shared" si="121"/>
        <v>72896.551619999998</v>
      </c>
      <c r="U156" s="106">
        <f t="shared" si="121"/>
        <v>72896.551619999998</v>
      </c>
      <c r="V156" s="106">
        <f t="shared" si="121"/>
        <v>72896.551619999998</v>
      </c>
      <c r="W156" s="106">
        <f t="shared" si="121"/>
        <v>72896.551619999998</v>
      </c>
      <c r="X156" s="106">
        <f t="shared" si="121"/>
        <v>72896.551619999998</v>
      </c>
      <c r="Y156" s="106">
        <f t="shared" si="121"/>
        <v>72896.551619999998</v>
      </c>
      <c r="Z156" s="106">
        <f t="shared" si="121"/>
        <v>72896.551619999998</v>
      </c>
      <c r="AA156" s="106">
        <f t="shared" si="121"/>
        <v>72896.551619999998</v>
      </c>
      <c r="AB156" s="106">
        <f t="shared" si="121"/>
        <v>72896.551619999998</v>
      </c>
      <c r="AC156" s="106">
        <f t="shared" si="121"/>
        <v>72896.551619999998</v>
      </c>
      <c r="AD156" s="106">
        <f t="shared" si="121"/>
        <v>72896.551619999998</v>
      </c>
      <c r="AE156" s="106">
        <f t="shared" si="121"/>
        <v>72896.551619999998</v>
      </c>
      <c r="AF156" s="106">
        <f t="shared" si="121"/>
        <v>72896.551619999998</v>
      </c>
      <c r="AG156" s="106">
        <f t="shared" si="121"/>
        <v>72896.551619999998</v>
      </c>
      <c r="AH156" s="106">
        <f t="shared" si="121"/>
        <v>72896.551619999998</v>
      </c>
      <c r="AI156" s="106">
        <f t="shared" si="121"/>
        <v>72896.551619999998</v>
      </c>
      <c r="AJ156" s="106">
        <f t="shared" si="121"/>
        <v>72896.551619999998</v>
      </c>
      <c r="AK156" s="106">
        <f t="shared" ref="AK156:BH156" si="122">AK88*$F$45*3</f>
        <v>72896.551619999998</v>
      </c>
      <c r="AL156" s="106">
        <f t="shared" si="122"/>
        <v>72896.551619999998</v>
      </c>
      <c r="AM156" s="106">
        <f t="shared" si="122"/>
        <v>72896.551619999998</v>
      </c>
      <c r="AN156" s="106">
        <f t="shared" si="122"/>
        <v>72896.551619999998</v>
      </c>
      <c r="AO156" s="106">
        <f t="shared" si="122"/>
        <v>72896.551619999998</v>
      </c>
      <c r="AP156" s="106">
        <f t="shared" si="122"/>
        <v>72896.551619999998</v>
      </c>
      <c r="AQ156" s="106">
        <f t="shared" si="122"/>
        <v>72896.551619999998</v>
      </c>
      <c r="AR156" s="106">
        <f t="shared" si="122"/>
        <v>72896.551619999998</v>
      </c>
      <c r="AS156" s="106">
        <f t="shared" si="122"/>
        <v>72896.551619999998</v>
      </c>
      <c r="AT156" s="106">
        <f t="shared" si="122"/>
        <v>72896.551619999998</v>
      </c>
      <c r="AU156" s="106">
        <f t="shared" si="122"/>
        <v>0</v>
      </c>
      <c r="AV156" s="106">
        <f t="shared" si="122"/>
        <v>0</v>
      </c>
      <c r="AW156" s="106">
        <f t="shared" si="122"/>
        <v>0</v>
      </c>
      <c r="AX156" s="106">
        <f t="shared" si="122"/>
        <v>0</v>
      </c>
      <c r="AY156" s="106">
        <f t="shared" si="122"/>
        <v>0</v>
      </c>
      <c r="AZ156" s="106">
        <f t="shared" si="122"/>
        <v>0</v>
      </c>
      <c r="BA156" s="106">
        <f t="shared" si="122"/>
        <v>0</v>
      </c>
      <c r="BB156" s="106">
        <f t="shared" si="122"/>
        <v>0</v>
      </c>
      <c r="BC156" s="106">
        <f t="shared" si="122"/>
        <v>0</v>
      </c>
      <c r="BD156" s="106">
        <f t="shared" si="122"/>
        <v>0</v>
      </c>
      <c r="BE156" s="106">
        <f t="shared" si="122"/>
        <v>0</v>
      </c>
      <c r="BF156" s="106">
        <f t="shared" si="122"/>
        <v>0</v>
      </c>
      <c r="BG156" s="106">
        <f t="shared" si="122"/>
        <v>0</v>
      </c>
      <c r="BH156" s="106">
        <f t="shared" si="122"/>
        <v>0</v>
      </c>
    </row>
    <row r="157" spans="2:60" s="92" customFormat="1" ht="15" hidden="1" x14ac:dyDescent="0.25">
      <c r="B157" s="98"/>
      <c r="C157" s="228"/>
      <c r="D157" s="105">
        <f t="shared" si="110"/>
        <v>0</v>
      </c>
      <c r="E157" s="106">
        <f t="shared" ref="E157:AJ157" si="123">E89*$F$46*3</f>
        <v>0</v>
      </c>
      <c r="F157" s="106">
        <f t="shared" si="123"/>
        <v>0</v>
      </c>
      <c r="G157" s="106">
        <f t="shared" si="123"/>
        <v>0</v>
      </c>
      <c r="H157" s="106">
        <f t="shared" si="123"/>
        <v>0</v>
      </c>
      <c r="I157" s="106">
        <f t="shared" si="123"/>
        <v>0</v>
      </c>
      <c r="J157" s="106">
        <f t="shared" si="123"/>
        <v>0</v>
      </c>
      <c r="K157" s="106">
        <f t="shared" si="123"/>
        <v>0</v>
      </c>
      <c r="L157" s="106">
        <f t="shared" si="123"/>
        <v>0</v>
      </c>
      <c r="M157" s="106">
        <f t="shared" si="123"/>
        <v>0</v>
      </c>
      <c r="N157" s="106">
        <f t="shared" si="123"/>
        <v>0</v>
      </c>
      <c r="O157" s="106">
        <f t="shared" si="123"/>
        <v>0</v>
      </c>
      <c r="P157" s="106">
        <f t="shared" si="123"/>
        <v>0</v>
      </c>
      <c r="Q157" s="106">
        <f t="shared" si="123"/>
        <v>0</v>
      </c>
      <c r="R157" s="106">
        <f t="shared" si="123"/>
        <v>0</v>
      </c>
      <c r="S157" s="106">
        <f t="shared" si="123"/>
        <v>0</v>
      </c>
      <c r="T157" s="106">
        <f t="shared" si="123"/>
        <v>0</v>
      </c>
      <c r="U157" s="106">
        <f t="shared" si="123"/>
        <v>0</v>
      </c>
      <c r="V157" s="106">
        <f t="shared" si="123"/>
        <v>0</v>
      </c>
      <c r="W157" s="106">
        <f t="shared" si="123"/>
        <v>0</v>
      </c>
      <c r="X157" s="106">
        <f t="shared" si="123"/>
        <v>0</v>
      </c>
      <c r="Y157" s="106">
        <f t="shared" si="123"/>
        <v>0</v>
      </c>
      <c r="Z157" s="106">
        <f t="shared" si="123"/>
        <v>0</v>
      </c>
      <c r="AA157" s="106">
        <f t="shared" si="123"/>
        <v>0</v>
      </c>
      <c r="AB157" s="106">
        <f t="shared" si="123"/>
        <v>0</v>
      </c>
      <c r="AC157" s="106">
        <f t="shared" si="123"/>
        <v>0</v>
      </c>
      <c r="AD157" s="106">
        <f t="shared" si="123"/>
        <v>0</v>
      </c>
      <c r="AE157" s="106">
        <f t="shared" si="123"/>
        <v>0</v>
      </c>
      <c r="AF157" s="106">
        <f t="shared" si="123"/>
        <v>0</v>
      </c>
      <c r="AG157" s="106">
        <f t="shared" si="123"/>
        <v>0</v>
      </c>
      <c r="AH157" s="106">
        <f t="shared" si="123"/>
        <v>0</v>
      </c>
      <c r="AI157" s="106">
        <f t="shared" si="123"/>
        <v>0</v>
      </c>
      <c r="AJ157" s="106">
        <f t="shared" si="123"/>
        <v>0</v>
      </c>
      <c r="AK157" s="106">
        <f t="shared" ref="AK157:BH157" si="124">AK89*$F$46*3</f>
        <v>0</v>
      </c>
      <c r="AL157" s="106">
        <f t="shared" si="124"/>
        <v>0</v>
      </c>
      <c r="AM157" s="106">
        <f t="shared" si="124"/>
        <v>0</v>
      </c>
      <c r="AN157" s="106">
        <f t="shared" si="124"/>
        <v>0</v>
      </c>
      <c r="AO157" s="106">
        <f t="shared" si="124"/>
        <v>0</v>
      </c>
      <c r="AP157" s="106">
        <f t="shared" si="124"/>
        <v>0</v>
      </c>
      <c r="AQ157" s="106">
        <f t="shared" si="124"/>
        <v>0</v>
      </c>
      <c r="AR157" s="106">
        <f t="shared" si="124"/>
        <v>0</v>
      </c>
      <c r="AS157" s="106">
        <f t="shared" si="124"/>
        <v>0</v>
      </c>
      <c r="AT157" s="106">
        <f t="shared" si="124"/>
        <v>0</v>
      </c>
      <c r="AU157" s="106">
        <f t="shared" si="124"/>
        <v>0</v>
      </c>
      <c r="AV157" s="106">
        <f t="shared" si="124"/>
        <v>0</v>
      </c>
      <c r="AW157" s="106">
        <f t="shared" si="124"/>
        <v>0</v>
      </c>
      <c r="AX157" s="106">
        <f t="shared" si="124"/>
        <v>0</v>
      </c>
      <c r="AY157" s="106">
        <f t="shared" si="124"/>
        <v>0</v>
      </c>
      <c r="AZ157" s="106">
        <f t="shared" si="124"/>
        <v>0</v>
      </c>
      <c r="BA157" s="106">
        <f t="shared" si="124"/>
        <v>0</v>
      </c>
      <c r="BB157" s="106">
        <f t="shared" si="124"/>
        <v>0</v>
      </c>
      <c r="BC157" s="106">
        <f t="shared" si="124"/>
        <v>0</v>
      </c>
      <c r="BD157" s="106">
        <f t="shared" si="124"/>
        <v>0</v>
      </c>
      <c r="BE157" s="106">
        <f t="shared" si="124"/>
        <v>0</v>
      </c>
      <c r="BF157" s="106">
        <f t="shared" si="124"/>
        <v>0</v>
      </c>
      <c r="BG157" s="106">
        <f t="shared" si="124"/>
        <v>0</v>
      </c>
      <c r="BH157" s="106">
        <f t="shared" si="124"/>
        <v>0</v>
      </c>
    </row>
    <row r="158" spans="2:60" s="92" customFormat="1" ht="15" x14ac:dyDescent="0.25">
      <c r="B158" s="98" t="s">
        <v>102</v>
      </c>
      <c r="C158" s="228" t="s">
        <v>127</v>
      </c>
      <c r="D158" s="105">
        <f t="shared" si="110"/>
        <v>3415724.026920002</v>
      </c>
      <c r="E158" s="106">
        <f t="shared" ref="E158:AJ158" si="125">E90*$F$47*3</f>
        <v>0</v>
      </c>
      <c r="F158" s="106">
        <f t="shared" si="125"/>
        <v>83310.342120000001</v>
      </c>
      <c r="G158" s="106">
        <f t="shared" si="125"/>
        <v>83310.342120000001</v>
      </c>
      <c r="H158" s="106">
        <f t="shared" si="125"/>
        <v>83310.342120000001</v>
      </c>
      <c r="I158" s="106">
        <f t="shared" si="125"/>
        <v>83310.342120000001</v>
      </c>
      <c r="J158" s="106">
        <f t="shared" si="125"/>
        <v>83310.342120000001</v>
      </c>
      <c r="K158" s="106">
        <f t="shared" si="125"/>
        <v>83310.342120000001</v>
      </c>
      <c r="L158" s="106">
        <f t="shared" si="125"/>
        <v>83310.342120000001</v>
      </c>
      <c r="M158" s="106">
        <f t="shared" si="125"/>
        <v>83310.342120000001</v>
      </c>
      <c r="N158" s="106">
        <f t="shared" si="125"/>
        <v>83310.342120000001</v>
      </c>
      <c r="O158" s="106">
        <f t="shared" si="125"/>
        <v>83310.342120000001</v>
      </c>
      <c r="P158" s="106">
        <f t="shared" si="125"/>
        <v>83310.342120000001</v>
      </c>
      <c r="Q158" s="106">
        <f t="shared" si="125"/>
        <v>83310.342120000001</v>
      </c>
      <c r="R158" s="106">
        <f t="shared" si="125"/>
        <v>83310.342120000001</v>
      </c>
      <c r="S158" s="106">
        <f t="shared" si="125"/>
        <v>83310.342120000001</v>
      </c>
      <c r="T158" s="106">
        <f t="shared" si="125"/>
        <v>83310.342120000001</v>
      </c>
      <c r="U158" s="106">
        <f t="shared" si="125"/>
        <v>83310.342120000001</v>
      </c>
      <c r="V158" s="106">
        <f t="shared" si="125"/>
        <v>83310.342120000001</v>
      </c>
      <c r="W158" s="106">
        <f t="shared" si="125"/>
        <v>83310.342120000001</v>
      </c>
      <c r="X158" s="106">
        <f t="shared" si="125"/>
        <v>83310.342120000001</v>
      </c>
      <c r="Y158" s="106">
        <f t="shared" si="125"/>
        <v>83310.342120000001</v>
      </c>
      <c r="Z158" s="106">
        <f t="shared" si="125"/>
        <v>83310.342120000001</v>
      </c>
      <c r="AA158" s="106">
        <f t="shared" si="125"/>
        <v>83310.342120000001</v>
      </c>
      <c r="AB158" s="106">
        <f t="shared" si="125"/>
        <v>83310.342120000001</v>
      </c>
      <c r="AC158" s="106">
        <f t="shared" si="125"/>
        <v>83310.342120000001</v>
      </c>
      <c r="AD158" s="106">
        <f t="shared" si="125"/>
        <v>83310.342120000001</v>
      </c>
      <c r="AE158" s="106">
        <f t="shared" si="125"/>
        <v>83310.342120000001</v>
      </c>
      <c r="AF158" s="106">
        <f t="shared" si="125"/>
        <v>83310.342120000001</v>
      </c>
      <c r="AG158" s="106">
        <f t="shared" si="125"/>
        <v>83310.342120000001</v>
      </c>
      <c r="AH158" s="106">
        <f t="shared" si="125"/>
        <v>83310.342120000001</v>
      </c>
      <c r="AI158" s="106">
        <f t="shared" si="125"/>
        <v>83310.342120000001</v>
      </c>
      <c r="AJ158" s="106">
        <f t="shared" si="125"/>
        <v>83310.342120000001</v>
      </c>
      <c r="AK158" s="106">
        <f t="shared" ref="AK158:BH158" si="126">AK90*$F$47*3</f>
        <v>83310.342120000001</v>
      </c>
      <c r="AL158" s="106">
        <f t="shared" si="126"/>
        <v>83310.342120000001</v>
      </c>
      <c r="AM158" s="106">
        <f t="shared" si="126"/>
        <v>83310.342120000001</v>
      </c>
      <c r="AN158" s="106">
        <f t="shared" si="126"/>
        <v>83310.342120000001</v>
      </c>
      <c r="AO158" s="106">
        <f t="shared" si="126"/>
        <v>83310.342120000001</v>
      </c>
      <c r="AP158" s="106">
        <f t="shared" si="126"/>
        <v>83310.342120000001</v>
      </c>
      <c r="AQ158" s="106">
        <f t="shared" si="126"/>
        <v>83310.342120000001</v>
      </c>
      <c r="AR158" s="106">
        <f t="shared" si="126"/>
        <v>83310.342120000001</v>
      </c>
      <c r="AS158" s="106">
        <f t="shared" si="126"/>
        <v>83310.342120000001</v>
      </c>
      <c r="AT158" s="106">
        <f t="shared" si="126"/>
        <v>83310.342120000001</v>
      </c>
      <c r="AU158" s="106">
        <f t="shared" si="126"/>
        <v>0</v>
      </c>
      <c r="AV158" s="106">
        <f t="shared" si="126"/>
        <v>0</v>
      </c>
      <c r="AW158" s="106">
        <f t="shared" si="126"/>
        <v>0</v>
      </c>
      <c r="AX158" s="106">
        <f t="shared" si="126"/>
        <v>0</v>
      </c>
      <c r="AY158" s="106">
        <f t="shared" si="126"/>
        <v>0</v>
      </c>
      <c r="AZ158" s="106">
        <f t="shared" si="126"/>
        <v>0</v>
      </c>
      <c r="BA158" s="106">
        <f t="shared" si="126"/>
        <v>0</v>
      </c>
      <c r="BB158" s="106">
        <f t="shared" si="126"/>
        <v>0</v>
      </c>
      <c r="BC158" s="106">
        <f t="shared" si="126"/>
        <v>0</v>
      </c>
      <c r="BD158" s="106">
        <f t="shared" si="126"/>
        <v>0</v>
      </c>
      <c r="BE158" s="106">
        <f t="shared" si="126"/>
        <v>0</v>
      </c>
      <c r="BF158" s="106">
        <f t="shared" si="126"/>
        <v>0</v>
      </c>
      <c r="BG158" s="106">
        <f t="shared" si="126"/>
        <v>0</v>
      </c>
      <c r="BH158" s="106">
        <f t="shared" si="126"/>
        <v>0</v>
      </c>
    </row>
    <row r="159" spans="2:60" s="92" customFormat="1" ht="15" x14ac:dyDescent="0.25">
      <c r="B159" s="89"/>
      <c r="C159" s="228"/>
      <c r="D159" s="105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06"/>
    </row>
    <row r="160" spans="2:60" s="92" customFormat="1" ht="15" hidden="1" x14ac:dyDescent="0.25">
      <c r="B160" s="89"/>
      <c r="C160" s="90"/>
      <c r="D160" s="105">
        <f t="shared" si="107"/>
        <v>0</v>
      </c>
      <c r="E160" s="106">
        <f t="shared" ref="E160:AJ160" si="127">E92*$F$49*3</f>
        <v>0</v>
      </c>
      <c r="F160" s="106">
        <f t="shared" si="127"/>
        <v>0</v>
      </c>
      <c r="G160" s="106">
        <f t="shared" si="127"/>
        <v>0</v>
      </c>
      <c r="H160" s="106">
        <f t="shared" si="127"/>
        <v>0</v>
      </c>
      <c r="I160" s="106">
        <f t="shared" si="127"/>
        <v>0</v>
      </c>
      <c r="J160" s="106">
        <f t="shared" si="127"/>
        <v>0</v>
      </c>
      <c r="K160" s="106">
        <f t="shared" si="127"/>
        <v>0</v>
      </c>
      <c r="L160" s="106">
        <f t="shared" si="127"/>
        <v>0</v>
      </c>
      <c r="M160" s="106">
        <f t="shared" si="127"/>
        <v>0</v>
      </c>
      <c r="N160" s="106">
        <f t="shared" si="127"/>
        <v>0</v>
      </c>
      <c r="O160" s="106">
        <f t="shared" si="127"/>
        <v>0</v>
      </c>
      <c r="P160" s="106">
        <f t="shared" si="127"/>
        <v>0</v>
      </c>
      <c r="Q160" s="106">
        <f t="shared" si="127"/>
        <v>0</v>
      </c>
      <c r="R160" s="106">
        <f t="shared" si="127"/>
        <v>0</v>
      </c>
      <c r="S160" s="106">
        <f t="shared" si="127"/>
        <v>0</v>
      </c>
      <c r="T160" s="106">
        <f t="shared" si="127"/>
        <v>0</v>
      </c>
      <c r="U160" s="106">
        <f t="shared" si="127"/>
        <v>0</v>
      </c>
      <c r="V160" s="106">
        <f t="shared" si="127"/>
        <v>0</v>
      </c>
      <c r="W160" s="106">
        <f t="shared" si="127"/>
        <v>0</v>
      </c>
      <c r="X160" s="106">
        <f t="shared" si="127"/>
        <v>0</v>
      </c>
      <c r="Y160" s="106">
        <f t="shared" si="127"/>
        <v>0</v>
      </c>
      <c r="Z160" s="106">
        <f t="shared" si="127"/>
        <v>0</v>
      </c>
      <c r="AA160" s="106">
        <f t="shared" si="127"/>
        <v>0</v>
      </c>
      <c r="AB160" s="106">
        <f t="shared" si="127"/>
        <v>0</v>
      </c>
      <c r="AC160" s="106">
        <f t="shared" si="127"/>
        <v>0</v>
      </c>
      <c r="AD160" s="106">
        <f t="shared" si="127"/>
        <v>0</v>
      </c>
      <c r="AE160" s="106">
        <f t="shared" si="127"/>
        <v>0</v>
      </c>
      <c r="AF160" s="106">
        <f t="shared" si="127"/>
        <v>0</v>
      </c>
      <c r="AG160" s="106">
        <f t="shared" si="127"/>
        <v>0</v>
      </c>
      <c r="AH160" s="106">
        <f t="shared" si="127"/>
        <v>0</v>
      </c>
      <c r="AI160" s="106">
        <f t="shared" si="127"/>
        <v>0</v>
      </c>
      <c r="AJ160" s="106">
        <f t="shared" si="127"/>
        <v>0</v>
      </c>
      <c r="AK160" s="106">
        <f t="shared" ref="AK160:BH160" si="128">AK92*$F$49*3</f>
        <v>0</v>
      </c>
      <c r="AL160" s="106">
        <f t="shared" si="128"/>
        <v>0</v>
      </c>
      <c r="AM160" s="106">
        <f t="shared" si="128"/>
        <v>0</v>
      </c>
      <c r="AN160" s="106">
        <f t="shared" si="128"/>
        <v>0</v>
      </c>
      <c r="AO160" s="106">
        <f t="shared" si="128"/>
        <v>0</v>
      </c>
      <c r="AP160" s="106">
        <f t="shared" si="128"/>
        <v>0</v>
      </c>
      <c r="AQ160" s="106">
        <f t="shared" si="128"/>
        <v>0</v>
      </c>
      <c r="AR160" s="106">
        <f t="shared" si="128"/>
        <v>0</v>
      </c>
      <c r="AS160" s="106">
        <f t="shared" si="128"/>
        <v>0</v>
      </c>
      <c r="AT160" s="106">
        <f t="shared" si="128"/>
        <v>0</v>
      </c>
      <c r="AU160" s="106">
        <f t="shared" si="128"/>
        <v>0</v>
      </c>
      <c r="AV160" s="106">
        <f t="shared" si="128"/>
        <v>0</v>
      </c>
      <c r="AW160" s="106">
        <f t="shared" si="128"/>
        <v>0</v>
      </c>
      <c r="AX160" s="106">
        <f t="shared" si="128"/>
        <v>0</v>
      </c>
      <c r="AY160" s="106">
        <f t="shared" si="128"/>
        <v>0</v>
      </c>
      <c r="AZ160" s="106">
        <f t="shared" si="128"/>
        <v>0</v>
      </c>
      <c r="BA160" s="106">
        <f t="shared" si="128"/>
        <v>0</v>
      </c>
      <c r="BB160" s="106">
        <f t="shared" si="128"/>
        <v>0</v>
      </c>
      <c r="BC160" s="106">
        <f t="shared" si="128"/>
        <v>0</v>
      </c>
      <c r="BD160" s="106">
        <f t="shared" si="128"/>
        <v>0</v>
      </c>
      <c r="BE160" s="106">
        <f t="shared" si="128"/>
        <v>0</v>
      </c>
      <c r="BF160" s="106">
        <f t="shared" si="128"/>
        <v>0</v>
      </c>
      <c r="BG160" s="106">
        <f t="shared" si="128"/>
        <v>0</v>
      </c>
      <c r="BH160" s="106">
        <f t="shared" si="128"/>
        <v>0</v>
      </c>
    </row>
    <row r="161" spans="2:60" s="92" customFormat="1" ht="15" hidden="1" x14ac:dyDescent="0.25">
      <c r="B161" s="89"/>
      <c r="C161" s="90"/>
      <c r="D161" s="105">
        <f t="shared" si="107"/>
        <v>0</v>
      </c>
      <c r="E161" s="106">
        <f t="shared" ref="E161:AJ161" si="129">E93*$F$50*3</f>
        <v>0</v>
      </c>
      <c r="F161" s="106">
        <f t="shared" si="129"/>
        <v>0</v>
      </c>
      <c r="G161" s="106">
        <f t="shared" si="129"/>
        <v>0</v>
      </c>
      <c r="H161" s="106">
        <f t="shared" si="129"/>
        <v>0</v>
      </c>
      <c r="I161" s="106">
        <f t="shared" si="129"/>
        <v>0</v>
      </c>
      <c r="J161" s="106">
        <f t="shared" si="129"/>
        <v>0</v>
      </c>
      <c r="K161" s="106">
        <f t="shared" si="129"/>
        <v>0</v>
      </c>
      <c r="L161" s="106">
        <f t="shared" si="129"/>
        <v>0</v>
      </c>
      <c r="M161" s="106">
        <f t="shared" si="129"/>
        <v>0</v>
      </c>
      <c r="N161" s="106">
        <f t="shared" si="129"/>
        <v>0</v>
      </c>
      <c r="O161" s="106">
        <f t="shared" si="129"/>
        <v>0</v>
      </c>
      <c r="P161" s="106">
        <f t="shared" si="129"/>
        <v>0</v>
      </c>
      <c r="Q161" s="106">
        <f t="shared" si="129"/>
        <v>0</v>
      </c>
      <c r="R161" s="106">
        <f t="shared" si="129"/>
        <v>0</v>
      </c>
      <c r="S161" s="106">
        <f t="shared" si="129"/>
        <v>0</v>
      </c>
      <c r="T161" s="106">
        <f t="shared" si="129"/>
        <v>0</v>
      </c>
      <c r="U161" s="106">
        <f t="shared" si="129"/>
        <v>0</v>
      </c>
      <c r="V161" s="106">
        <f t="shared" si="129"/>
        <v>0</v>
      </c>
      <c r="W161" s="106">
        <f t="shared" si="129"/>
        <v>0</v>
      </c>
      <c r="X161" s="106">
        <f t="shared" si="129"/>
        <v>0</v>
      </c>
      <c r="Y161" s="106">
        <f t="shared" si="129"/>
        <v>0</v>
      </c>
      <c r="Z161" s="106">
        <f t="shared" si="129"/>
        <v>0</v>
      </c>
      <c r="AA161" s="106">
        <f t="shared" si="129"/>
        <v>0</v>
      </c>
      <c r="AB161" s="106">
        <f t="shared" si="129"/>
        <v>0</v>
      </c>
      <c r="AC161" s="106">
        <f t="shared" si="129"/>
        <v>0</v>
      </c>
      <c r="AD161" s="106">
        <f t="shared" si="129"/>
        <v>0</v>
      </c>
      <c r="AE161" s="106">
        <f t="shared" si="129"/>
        <v>0</v>
      </c>
      <c r="AF161" s="106">
        <f t="shared" si="129"/>
        <v>0</v>
      </c>
      <c r="AG161" s="106">
        <f t="shared" si="129"/>
        <v>0</v>
      </c>
      <c r="AH161" s="106">
        <f t="shared" si="129"/>
        <v>0</v>
      </c>
      <c r="AI161" s="106">
        <f t="shared" si="129"/>
        <v>0</v>
      </c>
      <c r="AJ161" s="106">
        <f t="shared" si="129"/>
        <v>0</v>
      </c>
      <c r="AK161" s="106">
        <f t="shared" ref="AK161:BH161" si="130">AK93*$F$50*3</f>
        <v>0</v>
      </c>
      <c r="AL161" s="106">
        <f t="shared" si="130"/>
        <v>0</v>
      </c>
      <c r="AM161" s="106">
        <f t="shared" si="130"/>
        <v>0</v>
      </c>
      <c r="AN161" s="106">
        <f t="shared" si="130"/>
        <v>0</v>
      </c>
      <c r="AO161" s="106">
        <f t="shared" si="130"/>
        <v>0</v>
      </c>
      <c r="AP161" s="106">
        <f t="shared" si="130"/>
        <v>0</v>
      </c>
      <c r="AQ161" s="106">
        <f t="shared" si="130"/>
        <v>0</v>
      </c>
      <c r="AR161" s="106">
        <f t="shared" si="130"/>
        <v>0</v>
      </c>
      <c r="AS161" s="106">
        <f t="shared" si="130"/>
        <v>0</v>
      </c>
      <c r="AT161" s="106">
        <f t="shared" si="130"/>
        <v>0</v>
      </c>
      <c r="AU161" s="106">
        <f t="shared" si="130"/>
        <v>0</v>
      </c>
      <c r="AV161" s="106">
        <f t="shared" si="130"/>
        <v>0</v>
      </c>
      <c r="AW161" s="106">
        <f t="shared" si="130"/>
        <v>0</v>
      </c>
      <c r="AX161" s="106">
        <f t="shared" si="130"/>
        <v>0</v>
      </c>
      <c r="AY161" s="106">
        <f t="shared" si="130"/>
        <v>0</v>
      </c>
      <c r="AZ161" s="106">
        <f t="shared" si="130"/>
        <v>0</v>
      </c>
      <c r="BA161" s="106">
        <f t="shared" si="130"/>
        <v>0</v>
      </c>
      <c r="BB161" s="106">
        <f t="shared" si="130"/>
        <v>0</v>
      </c>
      <c r="BC161" s="106">
        <f t="shared" si="130"/>
        <v>0</v>
      </c>
      <c r="BD161" s="106">
        <f t="shared" si="130"/>
        <v>0</v>
      </c>
      <c r="BE161" s="106">
        <f t="shared" si="130"/>
        <v>0</v>
      </c>
      <c r="BF161" s="106">
        <f t="shared" si="130"/>
        <v>0</v>
      </c>
      <c r="BG161" s="106">
        <f t="shared" si="130"/>
        <v>0</v>
      </c>
      <c r="BH161" s="106">
        <f t="shared" si="130"/>
        <v>0</v>
      </c>
    </row>
    <row r="162" spans="2:60" s="92" customFormat="1" ht="15" hidden="1" x14ac:dyDescent="0.25">
      <c r="B162" s="89"/>
      <c r="C162" s="90"/>
      <c r="D162" s="105">
        <f t="shared" si="107"/>
        <v>0</v>
      </c>
      <c r="E162" s="106">
        <f t="shared" ref="E162:AJ162" si="131">E94*$F$51*3</f>
        <v>0</v>
      </c>
      <c r="F162" s="106">
        <f t="shared" si="131"/>
        <v>0</v>
      </c>
      <c r="G162" s="106">
        <f t="shared" si="131"/>
        <v>0</v>
      </c>
      <c r="H162" s="106">
        <f t="shared" si="131"/>
        <v>0</v>
      </c>
      <c r="I162" s="106">
        <f t="shared" si="131"/>
        <v>0</v>
      </c>
      <c r="J162" s="106">
        <f t="shared" si="131"/>
        <v>0</v>
      </c>
      <c r="K162" s="106">
        <f t="shared" si="131"/>
        <v>0</v>
      </c>
      <c r="L162" s="106">
        <f t="shared" si="131"/>
        <v>0</v>
      </c>
      <c r="M162" s="106">
        <f t="shared" si="131"/>
        <v>0</v>
      </c>
      <c r="N162" s="106">
        <f t="shared" si="131"/>
        <v>0</v>
      </c>
      <c r="O162" s="106">
        <f t="shared" si="131"/>
        <v>0</v>
      </c>
      <c r="P162" s="106">
        <f t="shared" si="131"/>
        <v>0</v>
      </c>
      <c r="Q162" s="106">
        <f t="shared" si="131"/>
        <v>0</v>
      </c>
      <c r="R162" s="106">
        <f t="shared" si="131"/>
        <v>0</v>
      </c>
      <c r="S162" s="106">
        <f t="shared" si="131"/>
        <v>0</v>
      </c>
      <c r="T162" s="106">
        <f t="shared" si="131"/>
        <v>0</v>
      </c>
      <c r="U162" s="106">
        <f t="shared" si="131"/>
        <v>0</v>
      </c>
      <c r="V162" s="106">
        <f t="shared" si="131"/>
        <v>0</v>
      </c>
      <c r="W162" s="106">
        <f t="shared" si="131"/>
        <v>0</v>
      </c>
      <c r="X162" s="106">
        <f t="shared" si="131"/>
        <v>0</v>
      </c>
      <c r="Y162" s="106">
        <f t="shared" si="131"/>
        <v>0</v>
      </c>
      <c r="Z162" s="106">
        <f t="shared" si="131"/>
        <v>0</v>
      </c>
      <c r="AA162" s="106">
        <f t="shared" si="131"/>
        <v>0</v>
      </c>
      <c r="AB162" s="106">
        <f t="shared" si="131"/>
        <v>0</v>
      </c>
      <c r="AC162" s="106">
        <f t="shared" si="131"/>
        <v>0</v>
      </c>
      <c r="AD162" s="106">
        <f t="shared" si="131"/>
        <v>0</v>
      </c>
      <c r="AE162" s="106">
        <f t="shared" si="131"/>
        <v>0</v>
      </c>
      <c r="AF162" s="106">
        <f t="shared" si="131"/>
        <v>0</v>
      </c>
      <c r="AG162" s="106">
        <f t="shared" si="131"/>
        <v>0</v>
      </c>
      <c r="AH162" s="106">
        <f t="shared" si="131"/>
        <v>0</v>
      </c>
      <c r="AI162" s="106">
        <f t="shared" si="131"/>
        <v>0</v>
      </c>
      <c r="AJ162" s="106">
        <f t="shared" si="131"/>
        <v>0</v>
      </c>
      <c r="AK162" s="106">
        <f t="shared" ref="AK162:BH162" si="132">AK94*$F$51*3</f>
        <v>0</v>
      </c>
      <c r="AL162" s="106">
        <f t="shared" si="132"/>
        <v>0</v>
      </c>
      <c r="AM162" s="106">
        <f t="shared" si="132"/>
        <v>0</v>
      </c>
      <c r="AN162" s="106">
        <f t="shared" si="132"/>
        <v>0</v>
      </c>
      <c r="AO162" s="106">
        <f t="shared" si="132"/>
        <v>0</v>
      </c>
      <c r="AP162" s="106">
        <f t="shared" si="132"/>
        <v>0</v>
      </c>
      <c r="AQ162" s="106">
        <f t="shared" si="132"/>
        <v>0</v>
      </c>
      <c r="AR162" s="106">
        <f t="shared" si="132"/>
        <v>0</v>
      </c>
      <c r="AS162" s="106">
        <f t="shared" si="132"/>
        <v>0</v>
      </c>
      <c r="AT162" s="106">
        <f t="shared" si="132"/>
        <v>0</v>
      </c>
      <c r="AU162" s="106">
        <f t="shared" si="132"/>
        <v>0</v>
      </c>
      <c r="AV162" s="106">
        <f t="shared" si="132"/>
        <v>0</v>
      </c>
      <c r="AW162" s="106">
        <f t="shared" si="132"/>
        <v>0</v>
      </c>
      <c r="AX162" s="106">
        <f t="shared" si="132"/>
        <v>0</v>
      </c>
      <c r="AY162" s="106">
        <f t="shared" si="132"/>
        <v>0</v>
      </c>
      <c r="AZ162" s="106">
        <f t="shared" si="132"/>
        <v>0</v>
      </c>
      <c r="BA162" s="106">
        <f t="shared" si="132"/>
        <v>0</v>
      </c>
      <c r="BB162" s="106">
        <f t="shared" si="132"/>
        <v>0</v>
      </c>
      <c r="BC162" s="106">
        <f t="shared" si="132"/>
        <v>0</v>
      </c>
      <c r="BD162" s="106">
        <f t="shared" si="132"/>
        <v>0</v>
      </c>
      <c r="BE162" s="106">
        <f t="shared" si="132"/>
        <v>0</v>
      </c>
      <c r="BF162" s="106">
        <f t="shared" si="132"/>
        <v>0</v>
      </c>
      <c r="BG162" s="106">
        <f t="shared" si="132"/>
        <v>0</v>
      </c>
      <c r="BH162" s="106">
        <f t="shared" si="132"/>
        <v>0</v>
      </c>
    </row>
    <row r="163" spans="2:60" s="92" customFormat="1" ht="15" hidden="1" x14ac:dyDescent="0.25">
      <c r="B163" s="89"/>
      <c r="C163" s="90"/>
      <c r="D163" s="105">
        <f t="shared" si="107"/>
        <v>0</v>
      </c>
      <c r="E163" s="106">
        <f t="shared" ref="E163:AJ163" si="133">E95*$F$52*3</f>
        <v>0</v>
      </c>
      <c r="F163" s="106">
        <f t="shared" si="133"/>
        <v>0</v>
      </c>
      <c r="G163" s="106">
        <f t="shared" si="133"/>
        <v>0</v>
      </c>
      <c r="H163" s="106">
        <f t="shared" si="133"/>
        <v>0</v>
      </c>
      <c r="I163" s="106">
        <f t="shared" si="133"/>
        <v>0</v>
      </c>
      <c r="J163" s="106">
        <f t="shared" si="133"/>
        <v>0</v>
      </c>
      <c r="K163" s="106">
        <f t="shared" si="133"/>
        <v>0</v>
      </c>
      <c r="L163" s="106">
        <f t="shared" si="133"/>
        <v>0</v>
      </c>
      <c r="M163" s="106">
        <f t="shared" si="133"/>
        <v>0</v>
      </c>
      <c r="N163" s="106">
        <f t="shared" si="133"/>
        <v>0</v>
      </c>
      <c r="O163" s="106">
        <f t="shared" si="133"/>
        <v>0</v>
      </c>
      <c r="P163" s="106">
        <f t="shared" si="133"/>
        <v>0</v>
      </c>
      <c r="Q163" s="106">
        <f t="shared" si="133"/>
        <v>0</v>
      </c>
      <c r="R163" s="106">
        <f t="shared" si="133"/>
        <v>0</v>
      </c>
      <c r="S163" s="106">
        <f t="shared" si="133"/>
        <v>0</v>
      </c>
      <c r="T163" s="106">
        <f t="shared" si="133"/>
        <v>0</v>
      </c>
      <c r="U163" s="106">
        <f t="shared" si="133"/>
        <v>0</v>
      </c>
      <c r="V163" s="106">
        <f t="shared" si="133"/>
        <v>0</v>
      </c>
      <c r="W163" s="106">
        <f t="shared" si="133"/>
        <v>0</v>
      </c>
      <c r="X163" s="106">
        <f t="shared" si="133"/>
        <v>0</v>
      </c>
      <c r="Y163" s="106">
        <f t="shared" si="133"/>
        <v>0</v>
      </c>
      <c r="Z163" s="106">
        <f t="shared" si="133"/>
        <v>0</v>
      </c>
      <c r="AA163" s="106">
        <f t="shared" si="133"/>
        <v>0</v>
      </c>
      <c r="AB163" s="106">
        <f t="shared" si="133"/>
        <v>0</v>
      </c>
      <c r="AC163" s="106">
        <f t="shared" si="133"/>
        <v>0</v>
      </c>
      <c r="AD163" s="106">
        <f t="shared" si="133"/>
        <v>0</v>
      </c>
      <c r="AE163" s="106">
        <f t="shared" si="133"/>
        <v>0</v>
      </c>
      <c r="AF163" s="106">
        <f t="shared" si="133"/>
        <v>0</v>
      </c>
      <c r="AG163" s="106">
        <f t="shared" si="133"/>
        <v>0</v>
      </c>
      <c r="AH163" s="106">
        <f t="shared" si="133"/>
        <v>0</v>
      </c>
      <c r="AI163" s="106">
        <f t="shared" si="133"/>
        <v>0</v>
      </c>
      <c r="AJ163" s="106">
        <f t="shared" si="133"/>
        <v>0</v>
      </c>
      <c r="AK163" s="106">
        <f t="shared" ref="AK163:BH163" si="134">AK95*$F$52*3</f>
        <v>0</v>
      </c>
      <c r="AL163" s="106">
        <f t="shared" si="134"/>
        <v>0</v>
      </c>
      <c r="AM163" s="106">
        <f t="shared" si="134"/>
        <v>0</v>
      </c>
      <c r="AN163" s="106">
        <f t="shared" si="134"/>
        <v>0</v>
      </c>
      <c r="AO163" s="106">
        <f t="shared" si="134"/>
        <v>0</v>
      </c>
      <c r="AP163" s="106">
        <f t="shared" si="134"/>
        <v>0</v>
      </c>
      <c r="AQ163" s="106">
        <f t="shared" si="134"/>
        <v>0</v>
      </c>
      <c r="AR163" s="106">
        <f t="shared" si="134"/>
        <v>0</v>
      </c>
      <c r="AS163" s="106">
        <f t="shared" si="134"/>
        <v>0</v>
      </c>
      <c r="AT163" s="106">
        <f t="shared" si="134"/>
        <v>0</v>
      </c>
      <c r="AU163" s="106">
        <f t="shared" si="134"/>
        <v>0</v>
      </c>
      <c r="AV163" s="106">
        <f t="shared" si="134"/>
        <v>0</v>
      </c>
      <c r="AW163" s="106">
        <f t="shared" si="134"/>
        <v>0</v>
      </c>
      <c r="AX163" s="106">
        <f t="shared" si="134"/>
        <v>0</v>
      </c>
      <c r="AY163" s="106">
        <f t="shared" si="134"/>
        <v>0</v>
      </c>
      <c r="AZ163" s="106">
        <f t="shared" si="134"/>
        <v>0</v>
      </c>
      <c r="BA163" s="106">
        <f t="shared" si="134"/>
        <v>0</v>
      </c>
      <c r="BB163" s="106">
        <f t="shared" si="134"/>
        <v>0</v>
      </c>
      <c r="BC163" s="106">
        <f t="shared" si="134"/>
        <v>0</v>
      </c>
      <c r="BD163" s="106">
        <f t="shared" si="134"/>
        <v>0</v>
      </c>
      <c r="BE163" s="106">
        <f t="shared" si="134"/>
        <v>0</v>
      </c>
      <c r="BF163" s="106">
        <f t="shared" si="134"/>
        <v>0</v>
      </c>
      <c r="BG163" s="106">
        <f t="shared" si="134"/>
        <v>0</v>
      </c>
      <c r="BH163" s="106">
        <f t="shared" si="134"/>
        <v>0</v>
      </c>
    </row>
    <row r="164" spans="2:60" s="92" customFormat="1" ht="15" hidden="1" x14ac:dyDescent="0.25">
      <c r="B164" s="89"/>
      <c r="C164" s="90"/>
      <c r="D164" s="105">
        <f t="shared" si="107"/>
        <v>0</v>
      </c>
      <c r="E164" s="106">
        <f t="shared" ref="E164:AJ164" si="135">E96*$F$53*3</f>
        <v>0</v>
      </c>
      <c r="F164" s="106">
        <f t="shared" si="135"/>
        <v>0</v>
      </c>
      <c r="G164" s="106">
        <f t="shared" si="135"/>
        <v>0</v>
      </c>
      <c r="H164" s="106">
        <f t="shared" si="135"/>
        <v>0</v>
      </c>
      <c r="I164" s="106">
        <f t="shared" si="135"/>
        <v>0</v>
      </c>
      <c r="J164" s="106">
        <f t="shared" si="135"/>
        <v>0</v>
      </c>
      <c r="K164" s="106">
        <f t="shared" si="135"/>
        <v>0</v>
      </c>
      <c r="L164" s="106">
        <f t="shared" si="135"/>
        <v>0</v>
      </c>
      <c r="M164" s="106">
        <f t="shared" si="135"/>
        <v>0</v>
      </c>
      <c r="N164" s="106">
        <f t="shared" si="135"/>
        <v>0</v>
      </c>
      <c r="O164" s="106">
        <f t="shared" si="135"/>
        <v>0</v>
      </c>
      <c r="P164" s="106">
        <f t="shared" si="135"/>
        <v>0</v>
      </c>
      <c r="Q164" s="106">
        <f t="shared" si="135"/>
        <v>0</v>
      </c>
      <c r="R164" s="106">
        <f t="shared" si="135"/>
        <v>0</v>
      </c>
      <c r="S164" s="106">
        <f t="shared" si="135"/>
        <v>0</v>
      </c>
      <c r="T164" s="106">
        <f t="shared" si="135"/>
        <v>0</v>
      </c>
      <c r="U164" s="106">
        <f t="shared" si="135"/>
        <v>0</v>
      </c>
      <c r="V164" s="106">
        <f t="shared" si="135"/>
        <v>0</v>
      </c>
      <c r="W164" s="106">
        <f t="shared" si="135"/>
        <v>0</v>
      </c>
      <c r="X164" s="106">
        <f t="shared" si="135"/>
        <v>0</v>
      </c>
      <c r="Y164" s="106">
        <f t="shared" si="135"/>
        <v>0</v>
      </c>
      <c r="Z164" s="106">
        <f t="shared" si="135"/>
        <v>0</v>
      </c>
      <c r="AA164" s="106">
        <f t="shared" si="135"/>
        <v>0</v>
      </c>
      <c r="AB164" s="106">
        <f t="shared" si="135"/>
        <v>0</v>
      </c>
      <c r="AC164" s="106">
        <f t="shared" si="135"/>
        <v>0</v>
      </c>
      <c r="AD164" s="106">
        <f t="shared" si="135"/>
        <v>0</v>
      </c>
      <c r="AE164" s="106">
        <f t="shared" si="135"/>
        <v>0</v>
      </c>
      <c r="AF164" s="106">
        <f t="shared" si="135"/>
        <v>0</v>
      </c>
      <c r="AG164" s="106">
        <f t="shared" si="135"/>
        <v>0</v>
      </c>
      <c r="AH164" s="106">
        <f t="shared" si="135"/>
        <v>0</v>
      </c>
      <c r="AI164" s="106">
        <f t="shared" si="135"/>
        <v>0</v>
      </c>
      <c r="AJ164" s="106">
        <f t="shared" si="135"/>
        <v>0</v>
      </c>
      <c r="AK164" s="106">
        <f t="shared" ref="AK164:BH164" si="136">AK96*$F$53*3</f>
        <v>0</v>
      </c>
      <c r="AL164" s="106">
        <f t="shared" si="136"/>
        <v>0</v>
      </c>
      <c r="AM164" s="106">
        <f t="shared" si="136"/>
        <v>0</v>
      </c>
      <c r="AN164" s="106">
        <f t="shared" si="136"/>
        <v>0</v>
      </c>
      <c r="AO164" s="106">
        <f t="shared" si="136"/>
        <v>0</v>
      </c>
      <c r="AP164" s="106">
        <f t="shared" si="136"/>
        <v>0</v>
      </c>
      <c r="AQ164" s="106">
        <f t="shared" si="136"/>
        <v>0</v>
      </c>
      <c r="AR164" s="106">
        <f t="shared" si="136"/>
        <v>0</v>
      </c>
      <c r="AS164" s="106">
        <f t="shared" si="136"/>
        <v>0</v>
      </c>
      <c r="AT164" s="106">
        <f t="shared" si="136"/>
        <v>0</v>
      </c>
      <c r="AU164" s="106">
        <f t="shared" si="136"/>
        <v>0</v>
      </c>
      <c r="AV164" s="106">
        <f t="shared" si="136"/>
        <v>0</v>
      </c>
      <c r="AW164" s="106">
        <f t="shared" si="136"/>
        <v>0</v>
      </c>
      <c r="AX164" s="106">
        <f t="shared" si="136"/>
        <v>0</v>
      </c>
      <c r="AY164" s="106">
        <f t="shared" si="136"/>
        <v>0</v>
      </c>
      <c r="AZ164" s="106">
        <f t="shared" si="136"/>
        <v>0</v>
      </c>
      <c r="BA164" s="106">
        <f t="shared" si="136"/>
        <v>0</v>
      </c>
      <c r="BB164" s="106">
        <f t="shared" si="136"/>
        <v>0</v>
      </c>
      <c r="BC164" s="106">
        <f t="shared" si="136"/>
        <v>0</v>
      </c>
      <c r="BD164" s="106">
        <f t="shared" si="136"/>
        <v>0</v>
      </c>
      <c r="BE164" s="106">
        <f t="shared" si="136"/>
        <v>0</v>
      </c>
      <c r="BF164" s="106">
        <f t="shared" si="136"/>
        <v>0</v>
      </c>
      <c r="BG164" s="106">
        <f t="shared" si="136"/>
        <v>0</v>
      </c>
      <c r="BH164" s="106">
        <f t="shared" si="136"/>
        <v>0</v>
      </c>
    </row>
    <row r="165" spans="2:60" s="92" customFormat="1" ht="19.5" x14ac:dyDescent="0.55000000000000004">
      <c r="B165" s="6"/>
      <c r="C165" s="6"/>
      <c r="D165" s="107">
        <f>SUM(D150:D164)</f>
        <v>12132069.067260005</v>
      </c>
      <c r="E165" s="108">
        <f t="shared" ref="E165:BH165" si="137">SUM(E150:E164)</f>
        <v>0</v>
      </c>
      <c r="F165" s="108">
        <f t="shared" si="137"/>
        <v>208275.8553</v>
      </c>
      <c r="G165" s="108">
        <f t="shared" si="137"/>
        <v>348862.06782</v>
      </c>
      <c r="H165" s="108">
        <f t="shared" si="137"/>
        <v>296793.10625999997</v>
      </c>
      <c r="I165" s="108">
        <f t="shared" si="137"/>
        <v>296793.10625999997</v>
      </c>
      <c r="J165" s="108">
        <f t="shared" si="137"/>
        <v>296793.10625999997</v>
      </c>
      <c r="K165" s="108">
        <f t="shared" si="137"/>
        <v>296793.10625999997</v>
      </c>
      <c r="L165" s="108">
        <f t="shared" si="137"/>
        <v>296793.10625999997</v>
      </c>
      <c r="M165" s="108">
        <f t="shared" si="137"/>
        <v>296793.10625999997</v>
      </c>
      <c r="N165" s="108">
        <f t="shared" si="137"/>
        <v>296793.10625999997</v>
      </c>
      <c r="O165" s="108">
        <f t="shared" si="137"/>
        <v>296793.10625999997</v>
      </c>
      <c r="P165" s="108">
        <f t="shared" si="137"/>
        <v>296793.10625999997</v>
      </c>
      <c r="Q165" s="108">
        <f t="shared" si="137"/>
        <v>296793.10625999997</v>
      </c>
      <c r="R165" s="108">
        <f t="shared" si="137"/>
        <v>296793.10625999997</v>
      </c>
      <c r="S165" s="108">
        <f t="shared" si="137"/>
        <v>296793.10625999997</v>
      </c>
      <c r="T165" s="108">
        <f t="shared" si="137"/>
        <v>296793.10625999997</v>
      </c>
      <c r="U165" s="108">
        <f t="shared" si="137"/>
        <v>296793.10625999997</v>
      </c>
      <c r="V165" s="108">
        <f t="shared" si="137"/>
        <v>296793.10625999997</v>
      </c>
      <c r="W165" s="108">
        <f t="shared" si="137"/>
        <v>296793.10625999997</v>
      </c>
      <c r="X165" s="108">
        <f t="shared" si="137"/>
        <v>296793.10625999997</v>
      </c>
      <c r="Y165" s="108">
        <f t="shared" si="137"/>
        <v>296793.10625999997</v>
      </c>
      <c r="Z165" s="108">
        <f t="shared" si="137"/>
        <v>296793.10625999997</v>
      </c>
      <c r="AA165" s="108">
        <f t="shared" si="137"/>
        <v>296793.10625999997</v>
      </c>
      <c r="AB165" s="108">
        <f t="shared" si="137"/>
        <v>296793.10625999997</v>
      </c>
      <c r="AC165" s="108">
        <f t="shared" si="137"/>
        <v>296793.10625999997</v>
      </c>
      <c r="AD165" s="108">
        <f t="shared" si="137"/>
        <v>296793.10625999997</v>
      </c>
      <c r="AE165" s="108">
        <f t="shared" si="137"/>
        <v>296793.10625999997</v>
      </c>
      <c r="AF165" s="108">
        <f t="shared" si="137"/>
        <v>296793.10625999997</v>
      </c>
      <c r="AG165" s="108">
        <f t="shared" si="137"/>
        <v>296793.10625999997</v>
      </c>
      <c r="AH165" s="108">
        <f t="shared" si="137"/>
        <v>296793.10625999997</v>
      </c>
      <c r="AI165" s="108">
        <f t="shared" si="137"/>
        <v>296793.10625999997</v>
      </c>
      <c r="AJ165" s="108">
        <f t="shared" si="137"/>
        <v>296793.10625999997</v>
      </c>
      <c r="AK165" s="108">
        <f t="shared" si="137"/>
        <v>296793.10625999997</v>
      </c>
      <c r="AL165" s="108">
        <f t="shared" si="137"/>
        <v>296793.10625999997</v>
      </c>
      <c r="AM165" s="108">
        <f t="shared" si="137"/>
        <v>296793.10625999997</v>
      </c>
      <c r="AN165" s="108">
        <f t="shared" si="137"/>
        <v>296793.10625999997</v>
      </c>
      <c r="AO165" s="108">
        <f t="shared" si="137"/>
        <v>296793.10625999997</v>
      </c>
      <c r="AP165" s="108">
        <f t="shared" si="137"/>
        <v>296793.10625999997</v>
      </c>
      <c r="AQ165" s="108">
        <f t="shared" si="137"/>
        <v>296793.10625999997</v>
      </c>
      <c r="AR165" s="108">
        <f t="shared" si="137"/>
        <v>296793.10625999997</v>
      </c>
      <c r="AS165" s="108">
        <f t="shared" si="137"/>
        <v>296793.10625999997</v>
      </c>
      <c r="AT165" s="108">
        <f t="shared" si="137"/>
        <v>296793.10625999997</v>
      </c>
      <c r="AU165" s="108">
        <f t="shared" si="137"/>
        <v>0</v>
      </c>
      <c r="AV165" s="108">
        <f t="shared" si="137"/>
        <v>0</v>
      </c>
      <c r="AW165" s="108">
        <f t="shared" si="137"/>
        <v>0</v>
      </c>
      <c r="AX165" s="108">
        <f t="shared" si="137"/>
        <v>0</v>
      </c>
      <c r="AY165" s="108">
        <f t="shared" si="137"/>
        <v>0</v>
      </c>
      <c r="AZ165" s="108">
        <f t="shared" si="137"/>
        <v>0</v>
      </c>
      <c r="BA165" s="108">
        <f t="shared" si="137"/>
        <v>0</v>
      </c>
      <c r="BB165" s="108">
        <f t="shared" si="137"/>
        <v>0</v>
      </c>
      <c r="BC165" s="108">
        <f t="shared" si="137"/>
        <v>0</v>
      </c>
      <c r="BD165" s="108">
        <f t="shared" si="137"/>
        <v>0</v>
      </c>
      <c r="BE165" s="108">
        <f t="shared" si="137"/>
        <v>0</v>
      </c>
      <c r="BF165" s="108">
        <f t="shared" si="137"/>
        <v>0</v>
      </c>
      <c r="BG165" s="108">
        <f t="shared" si="137"/>
        <v>0</v>
      </c>
      <c r="BH165" s="108">
        <f t="shared" si="137"/>
        <v>0</v>
      </c>
    </row>
    <row r="166" spans="2:60" s="92" customFormat="1" x14ac:dyDescent="0.2"/>
  </sheetData>
  <mergeCells count="84">
    <mergeCell ref="C92:D92"/>
    <mergeCell ref="C93:D93"/>
    <mergeCell ref="C94:D94"/>
    <mergeCell ref="C95:D95"/>
    <mergeCell ref="C96:D96"/>
    <mergeCell ref="B17:B18"/>
    <mergeCell ref="C17:C18"/>
    <mergeCell ref="B37:B38"/>
    <mergeCell ref="C37:C38"/>
    <mergeCell ref="B57:B59"/>
    <mergeCell ref="C57:C59"/>
    <mergeCell ref="D57:D58"/>
    <mergeCell ref="E57:R57"/>
    <mergeCell ref="B78:B81"/>
    <mergeCell ref="E78:BH78"/>
    <mergeCell ref="E79:H79"/>
    <mergeCell ref="I79:L79"/>
    <mergeCell ref="M79:P79"/>
    <mergeCell ref="Q79:T79"/>
    <mergeCell ref="C78:D81"/>
    <mergeCell ref="AS79:AV79"/>
    <mergeCell ref="AW79:AZ79"/>
    <mergeCell ref="BA79:BD79"/>
    <mergeCell ref="BE79:BH79"/>
    <mergeCell ref="U79:X79"/>
    <mergeCell ref="Y79:AB79"/>
    <mergeCell ref="AC79:AF79"/>
    <mergeCell ref="B100:B103"/>
    <mergeCell ref="C100:C103"/>
    <mergeCell ref="D100:D102"/>
    <mergeCell ref="E100:BH100"/>
    <mergeCell ref="E101:H101"/>
    <mergeCell ref="I101:L101"/>
    <mergeCell ref="AG79:AJ79"/>
    <mergeCell ref="AK79:AN79"/>
    <mergeCell ref="AO79:AR79"/>
    <mergeCell ref="BE101:BH101"/>
    <mergeCell ref="M101:P101"/>
    <mergeCell ref="Q101:T101"/>
    <mergeCell ref="U101:X101"/>
    <mergeCell ref="Y101:AB101"/>
    <mergeCell ref="AC101:AF101"/>
    <mergeCell ref="AG101:AJ101"/>
    <mergeCell ref="AK101:AN101"/>
    <mergeCell ref="AO101:AR101"/>
    <mergeCell ref="AS101:AV101"/>
    <mergeCell ref="AW101:AZ101"/>
    <mergeCell ref="BA101:BD101"/>
    <mergeCell ref="E146:BH146"/>
    <mergeCell ref="E147:H147"/>
    <mergeCell ref="I147:L147"/>
    <mergeCell ref="M147:P147"/>
    <mergeCell ref="Q147:T147"/>
    <mergeCell ref="BE147:BH147"/>
    <mergeCell ref="U147:X147"/>
    <mergeCell ref="Y147:AB147"/>
    <mergeCell ref="AC147:AF147"/>
    <mergeCell ref="AG147:AJ147"/>
    <mergeCell ref="AK147:AN147"/>
    <mergeCell ref="AO147:AR147"/>
    <mergeCell ref="AS147:AV147"/>
    <mergeCell ref="AW147:AZ147"/>
    <mergeCell ref="BA147:BD147"/>
    <mergeCell ref="E123:BH123"/>
    <mergeCell ref="E124:H124"/>
    <mergeCell ref="I124:L124"/>
    <mergeCell ref="M124:P124"/>
    <mergeCell ref="Q124:T124"/>
    <mergeCell ref="U124:X124"/>
    <mergeCell ref="Y124:AB124"/>
    <mergeCell ref="BA124:BD124"/>
    <mergeCell ref="BE124:BH124"/>
    <mergeCell ref="AC124:AF124"/>
    <mergeCell ref="AG124:AJ124"/>
    <mergeCell ref="AK124:AN124"/>
    <mergeCell ref="AO124:AR124"/>
    <mergeCell ref="AW124:AZ124"/>
    <mergeCell ref="AS124:AV124"/>
    <mergeCell ref="B146:B149"/>
    <mergeCell ref="C146:C149"/>
    <mergeCell ref="D146:D148"/>
    <mergeCell ref="B123:B126"/>
    <mergeCell ref="C123:C126"/>
    <mergeCell ref="D123:D125"/>
  </mergeCells>
  <pageMargins left="0.23622047244094491" right="0.23622047244094491" top="0.74803149606299213" bottom="0.74803149606299213" header="0.31496062992125984" footer="0.31496062992125984"/>
  <pageSetup paperSize="8" scale="26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5</vt:i4>
      </vt:variant>
    </vt:vector>
  </HeadingPairs>
  <TitlesOfParts>
    <vt:vector size="24" baseType="lpstr">
      <vt:lpstr>1_Свод_показ</vt:lpstr>
      <vt:lpstr>2_Показатели</vt:lpstr>
      <vt:lpstr>3_Расчет прибыли</vt:lpstr>
      <vt:lpstr>4_Н_Прибыль</vt:lpstr>
      <vt:lpstr>5_НДС</vt:lpstr>
      <vt:lpstr>6_Свод_затр_НДС</vt:lpstr>
      <vt:lpstr>7_ Кредит_8 лет</vt:lpstr>
      <vt:lpstr>8_Валовые поступления</vt:lpstr>
      <vt:lpstr>9_Персонал</vt:lpstr>
      <vt:lpstr>10_ЕПУ_СМР_Экспл</vt:lpstr>
      <vt:lpstr>11_Ост_П_ППР</vt:lpstr>
      <vt:lpstr>12_Ост_П_Обор_ПИР</vt:lpstr>
      <vt:lpstr>13_Ост_П_СМР_ПНР</vt:lpstr>
      <vt:lpstr>8_ЦОД_ФВФ</vt:lpstr>
      <vt:lpstr>14_Ост_П_Экспл</vt:lpstr>
      <vt:lpstr>10_Экспл_ЦОД</vt:lpstr>
      <vt:lpstr>15_Ост_П_Трансп_Экспл</vt:lpstr>
      <vt:lpstr>13_Налог на имущество</vt:lpstr>
      <vt:lpstr>16_Доп_расходы</vt:lpstr>
      <vt:lpstr>'12_Ост_П_Обор_ПИР'!Область_печати</vt:lpstr>
      <vt:lpstr>'13_Ост_П_СМР_ПНР'!Область_печати</vt:lpstr>
      <vt:lpstr>'2_Показатели'!Область_печати</vt:lpstr>
      <vt:lpstr>'3_Расчет прибыли'!Область_печати</vt:lpstr>
      <vt:lpstr>'8_Валовые поступления'!Область_печати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</dc:creator>
  <cp:lastModifiedBy>Пользователь Windows</cp:lastModifiedBy>
  <cp:lastPrinted>2018-04-06T12:19:30Z</cp:lastPrinted>
  <dcterms:created xsi:type="dcterms:W3CDTF">2016-04-24T16:56:24Z</dcterms:created>
  <dcterms:modified xsi:type="dcterms:W3CDTF">2018-04-16T07:01:25Z</dcterms:modified>
  <dc:description>exif_MSED_cb1be4def29eabe5678643477704faaa09558131edd4e232cbafe3825969ce7a</dc:description>
</cp:coreProperties>
</file>